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15" windowWidth="19440" windowHeight="7755" activeTab="1"/>
  </bookViews>
  <sheets>
    <sheet name="determinaciones" sheetId="13" r:id="rId1"/>
    <sheet name="anteproyecto 2018" sheetId="15" r:id="rId2"/>
    <sheet name="anteproyecto 2018 (2)" sheetId="18" r:id="rId3"/>
    <sheet name="anteproyecto 2018 (3)" sheetId="19" r:id="rId4"/>
    <sheet name="por capítulo" sheetId="8" r:id="rId5"/>
    <sheet name="finiquitos 2018" sheetId="17" r:id="rId6"/>
    <sheet name="COG" sheetId="16" r:id="rId7"/>
  </sheets>
  <externalReferences>
    <externalReference r:id="rId8"/>
  </externalReferences>
  <definedNames>
    <definedName name="_xlnm.Print_Area" localSheetId="1">'anteproyecto 2018'!$D$2:$H$130</definedName>
    <definedName name="_xlnm.Print_Area" localSheetId="2">'anteproyecto 2018 (2)'!$D$2:$K$144</definedName>
    <definedName name="_xlnm.Print_Area" localSheetId="3">'anteproyecto 2018 (3)'!$D$93:$K$121</definedName>
    <definedName name="_xlnm.Print_Area" localSheetId="6">COG!$A$1169:$G$1187</definedName>
    <definedName name="_xlnm.Print_Area" localSheetId="0">determinaciones!$B$2:$J$113</definedName>
    <definedName name="_xlnm.Print_Area" localSheetId="4">'por capítulo'!$A$5:$E$31</definedName>
    <definedName name="COG">[1]COG!$A$1:$D$128</definedName>
    <definedName name="PROY">[1]UR!$I$2:$K$66</definedName>
    <definedName name="ur">[1]UR!$C$2:$H$66</definedName>
  </definedNames>
  <calcPr calcId="145621"/>
</workbook>
</file>

<file path=xl/calcChain.xml><?xml version="1.0" encoding="utf-8"?>
<calcChain xmlns="http://schemas.openxmlformats.org/spreadsheetml/2006/main">
  <c r="H16" i="19" l="1"/>
  <c r="O111" i="19"/>
  <c r="K111" i="19"/>
  <c r="H111" i="19"/>
  <c r="Q107" i="19"/>
  <c r="O107" i="19"/>
  <c r="K107" i="19"/>
  <c r="H107" i="19"/>
  <c r="O88" i="19"/>
  <c r="K88" i="19"/>
  <c r="H88" i="19"/>
  <c r="Z79" i="19"/>
  <c r="X78" i="19"/>
  <c r="X79" i="19" s="1"/>
  <c r="Z76" i="19"/>
  <c r="Z77" i="19" s="1"/>
  <c r="Z78" i="19" s="1"/>
  <c r="Q71" i="19"/>
  <c r="Z70" i="19"/>
  <c r="X70" i="19"/>
  <c r="X71" i="19" s="1"/>
  <c r="Z65" i="19"/>
  <c r="Z67" i="19" s="1"/>
  <c r="Z68" i="19" s="1"/>
  <c r="X65" i="19"/>
  <c r="X67" i="19" s="1"/>
  <c r="Q64" i="19"/>
  <c r="O54" i="19"/>
  <c r="K54" i="19"/>
  <c r="H54" i="19"/>
  <c r="Q45" i="19"/>
  <c r="Q54" i="19" s="1"/>
  <c r="O33" i="19"/>
  <c r="O113" i="19" s="1"/>
  <c r="K33" i="19"/>
  <c r="K90" i="19" s="1"/>
  <c r="H33" i="19"/>
  <c r="H90" i="19" s="1"/>
  <c r="H113" i="19" s="1"/>
  <c r="Z30" i="19"/>
  <c r="Z31" i="19" s="1"/>
  <c r="Y30" i="19"/>
  <c r="Y32" i="19" s="1"/>
  <c r="X30" i="19"/>
  <c r="X32" i="19" s="1"/>
  <c r="W30" i="19"/>
  <c r="W32" i="19" s="1"/>
  <c r="Q25" i="19"/>
  <c r="Z23" i="19"/>
  <c r="Y23" i="19"/>
  <c r="Y24" i="19" s="1"/>
  <c r="Y45" i="19" s="1"/>
  <c r="Y46" i="19" s="1"/>
  <c r="X23" i="19"/>
  <c r="X24" i="19" s="1"/>
  <c r="X45" i="19" s="1"/>
  <c r="X46" i="19" s="1"/>
  <c r="W23" i="19"/>
  <c r="W24" i="19" s="1"/>
  <c r="W45" i="19" s="1"/>
  <c r="W46" i="19" s="1"/>
  <c r="W50" i="19" s="1"/>
  <c r="O15" i="19"/>
  <c r="O17" i="19" s="1"/>
  <c r="K15" i="19"/>
  <c r="K17" i="19" s="1"/>
  <c r="H15" i="19"/>
  <c r="H17" i="19" s="1"/>
  <c r="Q42" i="13"/>
  <c r="Q41" i="13"/>
  <c r="Q40" i="13"/>
  <c r="Q39" i="13"/>
  <c r="R38" i="13"/>
  <c r="R37" i="13"/>
  <c r="Q38" i="13"/>
  <c r="Q37" i="13"/>
  <c r="P38" i="13"/>
  <c r="P37" i="13"/>
  <c r="L39" i="13"/>
  <c r="L38" i="13"/>
  <c r="O20" i="13"/>
  <c r="O21" i="13"/>
  <c r="N20" i="13"/>
  <c r="N21" i="13"/>
  <c r="K113" i="19" l="1"/>
  <c r="Q88" i="19"/>
  <c r="H114" i="19"/>
  <c r="Q31" i="19"/>
  <c r="Y50" i="19"/>
  <c r="Z32" i="19"/>
  <c r="Z33" i="19" s="1"/>
  <c r="X50" i="19"/>
  <c r="Q30" i="19"/>
  <c r="Q33" i="19" s="1"/>
  <c r="K115" i="19"/>
  <c r="K116" i="19" s="1"/>
  <c r="Z24" i="19"/>
  <c r="Z25" i="19" s="1"/>
  <c r="Z26" i="19" s="1"/>
  <c r="Z45" i="19" s="1"/>
  <c r="Z46" i="19" s="1"/>
  <c r="O134" i="18"/>
  <c r="K134" i="18"/>
  <c r="H134" i="18"/>
  <c r="Q130" i="18"/>
  <c r="O130" i="18"/>
  <c r="K130" i="18"/>
  <c r="H130" i="18"/>
  <c r="O111" i="18"/>
  <c r="K111" i="18"/>
  <c r="H111" i="18"/>
  <c r="Z102" i="18"/>
  <c r="X101" i="18"/>
  <c r="X102" i="18" s="1"/>
  <c r="Z99" i="18"/>
  <c r="Z100" i="18" s="1"/>
  <c r="Z101" i="18" s="1"/>
  <c r="Q94" i="18"/>
  <c r="Z93" i="18"/>
  <c r="X93" i="18"/>
  <c r="X94" i="18" s="1"/>
  <c r="Z88" i="18"/>
  <c r="Z90" i="18" s="1"/>
  <c r="Z91" i="18" s="1"/>
  <c r="X88" i="18"/>
  <c r="X90" i="18" s="1"/>
  <c r="Q87" i="18"/>
  <c r="O54" i="18"/>
  <c r="K54" i="18"/>
  <c r="H54" i="18"/>
  <c r="Q45" i="18"/>
  <c r="Q54" i="18" s="1"/>
  <c r="O33" i="18"/>
  <c r="K33" i="18"/>
  <c r="K113" i="18" s="1"/>
  <c r="H33" i="18"/>
  <c r="Z30" i="18"/>
  <c r="Z31" i="18" s="1"/>
  <c r="Y30" i="18"/>
  <c r="Y32" i="18" s="1"/>
  <c r="X30" i="18"/>
  <c r="X32" i="18" s="1"/>
  <c r="W30" i="18"/>
  <c r="W32" i="18" s="1"/>
  <c r="Q25" i="18"/>
  <c r="Z23" i="18"/>
  <c r="Z24" i="18" s="1"/>
  <c r="Z25" i="18" s="1"/>
  <c r="Z26" i="18" s="1"/>
  <c r="Z45" i="18" s="1"/>
  <c r="Z46" i="18" s="1"/>
  <c r="Y23" i="18"/>
  <c r="Y24" i="18" s="1"/>
  <c r="Y45" i="18" s="1"/>
  <c r="Y46" i="18" s="1"/>
  <c r="X23" i="18"/>
  <c r="X24" i="18" s="1"/>
  <c r="X45" i="18" s="1"/>
  <c r="X46" i="18" s="1"/>
  <c r="W23" i="18"/>
  <c r="W24" i="18" s="1"/>
  <c r="W45" i="18" s="1"/>
  <c r="W46" i="18" s="1"/>
  <c r="W50" i="18" s="1"/>
  <c r="O15" i="18"/>
  <c r="O17" i="18" s="1"/>
  <c r="K15" i="18"/>
  <c r="K17" i="18" s="1"/>
  <c r="H15" i="18"/>
  <c r="H17" i="18" s="1"/>
  <c r="Z50" i="19" l="1"/>
  <c r="Q32" i="19"/>
  <c r="Z54" i="19"/>
  <c r="K136" i="18"/>
  <c r="Q111" i="18"/>
  <c r="O136" i="18"/>
  <c r="H113" i="18"/>
  <c r="H136" i="18" s="1"/>
  <c r="Z32" i="18"/>
  <c r="Z33" i="18" s="1"/>
  <c r="Y50" i="18"/>
  <c r="Q31" i="18"/>
  <c r="Q30" i="18"/>
  <c r="Q33" i="18" s="1"/>
  <c r="X50" i="18"/>
  <c r="Q32" i="18"/>
  <c r="Z50" i="18"/>
  <c r="K119" i="15"/>
  <c r="K115" i="15"/>
  <c r="K15" i="15"/>
  <c r="K17" i="15" s="1"/>
  <c r="K84" i="15"/>
  <c r="K48" i="15"/>
  <c r="K33" i="15"/>
  <c r="K87" i="15" s="1"/>
  <c r="K121" i="15" s="1"/>
  <c r="Z60" i="19" l="1"/>
  <c r="Z62" i="19"/>
  <c r="K138" i="18"/>
  <c r="K139" i="18" s="1"/>
  <c r="H137" i="18"/>
  <c r="Z54" i="18"/>
  <c r="Z85" i="18" s="1"/>
  <c r="M71" i="13"/>
  <c r="M70" i="13"/>
  <c r="M69" i="13"/>
  <c r="M68" i="13"/>
  <c r="Q44" i="13"/>
  <c r="Z83" i="18" l="1"/>
  <c r="O37" i="13"/>
  <c r="O38" i="13" s="1"/>
  <c r="O36" i="13"/>
  <c r="N39" i="13"/>
  <c r="N38" i="13"/>
  <c r="N37" i="13"/>
  <c r="N36" i="13"/>
  <c r="K29" i="13"/>
  <c r="M38" i="13"/>
  <c r="M37" i="13"/>
  <c r="M36" i="13"/>
  <c r="R35" i="13"/>
  <c r="R34" i="13"/>
  <c r="R33" i="13"/>
  <c r="R32" i="13"/>
  <c r="R30" i="13"/>
  <c r="R31" i="13"/>
  <c r="R29" i="13"/>
  <c r="R27" i="13"/>
  <c r="R28" i="13"/>
  <c r="R26" i="13"/>
  <c r="R25" i="13"/>
  <c r="Q35" i="13"/>
  <c r="P35" i="13"/>
  <c r="Q34" i="13"/>
  <c r="Q33" i="13"/>
  <c r="Q32" i="13"/>
  <c r="Q31" i="13"/>
  <c r="Q30" i="13"/>
  <c r="Q29" i="13"/>
  <c r="Q28" i="13"/>
  <c r="Q26" i="13"/>
  <c r="Q27" i="13"/>
  <c r="Q25" i="13"/>
  <c r="M59" i="13" l="1"/>
  <c r="M57" i="13"/>
  <c r="M56" i="13"/>
  <c r="M55" i="13"/>
  <c r="N35" i="17"/>
  <c r="O19" i="17"/>
  <c r="N19" i="17"/>
  <c r="L19" i="17"/>
  <c r="K19" i="17"/>
  <c r="F19" i="17"/>
  <c r="G19" i="17" s="1"/>
  <c r="E19" i="17"/>
  <c r="P17" i="17"/>
  <c r="O17" i="17"/>
  <c r="N17" i="17"/>
  <c r="L17" i="17"/>
  <c r="K17" i="17"/>
  <c r="E17" i="17"/>
  <c r="F17" i="17" s="1"/>
  <c r="G17" i="17" s="1"/>
  <c r="O16" i="17"/>
  <c r="N16" i="17"/>
  <c r="L16" i="17"/>
  <c r="K16" i="17"/>
  <c r="F16" i="17"/>
  <c r="G16" i="17" s="1"/>
  <c r="E16" i="17"/>
  <c r="P15" i="17"/>
  <c r="O15" i="17"/>
  <c r="N15" i="17"/>
  <c r="L15" i="17"/>
  <c r="K15" i="17"/>
  <c r="E15" i="17"/>
  <c r="F15" i="17" s="1"/>
  <c r="G15" i="17" s="1"/>
  <c r="P11" i="17"/>
  <c r="O11" i="17"/>
  <c r="N11" i="17"/>
  <c r="L11" i="17"/>
  <c r="K11" i="17"/>
  <c r="E11" i="17"/>
  <c r="F11" i="17" s="1"/>
  <c r="G11" i="17" s="1"/>
  <c r="E10" i="17"/>
  <c r="F10" i="17" s="1"/>
  <c r="G10" i="17" s="1"/>
  <c r="H10" i="17" s="1"/>
  <c r="E9" i="17"/>
  <c r="F9" i="17" s="1"/>
  <c r="G9" i="17" s="1"/>
  <c r="H9" i="17" s="1"/>
  <c r="O8" i="17"/>
  <c r="N8" i="17"/>
  <c r="L8" i="17"/>
  <c r="K8" i="17"/>
  <c r="F8" i="17"/>
  <c r="G8" i="17" s="1"/>
  <c r="O7" i="17"/>
  <c r="N7" i="17"/>
  <c r="L7" i="17"/>
  <c r="K7" i="17"/>
  <c r="F7" i="17"/>
  <c r="G7" i="17" s="1"/>
  <c r="E7" i="17"/>
  <c r="P6" i="17"/>
  <c r="O6" i="17"/>
  <c r="N6" i="17"/>
  <c r="L6" i="17"/>
  <c r="K6" i="17"/>
  <c r="E6" i="17"/>
  <c r="F6" i="17" s="1"/>
  <c r="G6" i="17" s="1"/>
  <c r="P2" i="17"/>
  <c r="P16" i="17" s="1"/>
  <c r="J7" i="17" l="1"/>
  <c r="M7" i="17"/>
  <c r="H7" i="17"/>
  <c r="M11" i="17"/>
  <c r="H11" i="17"/>
  <c r="J11" i="17"/>
  <c r="M17" i="17"/>
  <c r="H17" i="17"/>
  <c r="J17" i="17"/>
  <c r="M15" i="17"/>
  <c r="H15" i="17"/>
  <c r="J15" i="17"/>
  <c r="M6" i="17"/>
  <c r="H6" i="17"/>
  <c r="J6" i="17"/>
  <c r="J12" i="17" s="1"/>
  <c r="J8" i="17"/>
  <c r="M8" i="17"/>
  <c r="H8" i="17"/>
  <c r="J16" i="17"/>
  <c r="M16" i="17"/>
  <c r="H16" i="17"/>
  <c r="P19" i="17"/>
  <c r="P20" i="17" s="1"/>
  <c r="J19" i="17"/>
  <c r="M19" i="17"/>
  <c r="H19" i="17"/>
  <c r="P7" i="17"/>
  <c r="P12" i="17" s="1"/>
  <c r="P22" i="17" s="1"/>
  <c r="N26" i="17" s="1"/>
  <c r="P8" i="17"/>
  <c r="M12" i="17" l="1"/>
  <c r="J20" i="17"/>
  <c r="J22" i="17" s="1"/>
  <c r="M20" i="17"/>
  <c r="P24" i="17" l="1"/>
  <c r="M22" i="17"/>
  <c r="N25" i="17" s="1"/>
  <c r="N27" i="17" s="1"/>
  <c r="C21" i="8" l="1"/>
  <c r="C20" i="8"/>
  <c r="C19" i="8"/>
  <c r="H48" i="15"/>
  <c r="B20" i="8" s="1"/>
  <c r="J15" i="13" l="1"/>
  <c r="J11" i="13"/>
  <c r="J89" i="13"/>
  <c r="L37" i="13"/>
  <c r="L36" i="13"/>
  <c r="L46" i="13"/>
  <c r="L45" i="13"/>
  <c r="L44" i="13"/>
  <c r="L43" i="13"/>
  <c r="J53" i="13"/>
  <c r="N47" i="13"/>
  <c r="N48" i="13"/>
  <c r="M48" i="13"/>
  <c r="O45" i="13"/>
  <c r="O44" i="13"/>
  <c r="N45" i="13"/>
  <c r="O43" i="13"/>
  <c r="N44" i="13"/>
  <c r="N43" i="13"/>
  <c r="N41" i="13"/>
  <c r="O42" i="13"/>
  <c r="I31" i="13"/>
  <c r="I32" i="13"/>
  <c r="I33" i="13"/>
  <c r="M47" i="13"/>
  <c r="M49" i="13" s="1"/>
  <c r="M50" i="13" s="1"/>
  <c r="M51" i="13" s="1"/>
  <c r="O41" i="13"/>
  <c r="N49" i="13" l="1"/>
  <c r="N50" i="13" s="1"/>
  <c r="N51" i="13" s="1"/>
  <c r="J39" i="13" l="1"/>
  <c r="J91" i="13" s="1"/>
  <c r="J113" i="13" s="1"/>
  <c r="L14" i="13" s="1"/>
  <c r="L15" i="13" s="1"/>
  <c r="J16" i="13" s="1"/>
  <c r="J17" i="13" s="1"/>
  <c r="L12" i="13"/>
  <c r="I13" i="13" s="1"/>
  <c r="L11" i="13"/>
  <c r="I11" i="13" s="1"/>
  <c r="I75" i="13"/>
  <c r="I74" i="13"/>
  <c r="I68" i="13"/>
  <c r="I66" i="13"/>
  <c r="I65" i="13"/>
  <c r="I63" i="13"/>
  <c r="I53" i="13"/>
  <c r="K31" i="13"/>
  <c r="I89" i="13" l="1"/>
  <c r="K30" i="13"/>
  <c r="P33" i="13"/>
  <c r="P32" i="13"/>
  <c r="P31" i="13"/>
  <c r="P30" i="13"/>
  <c r="P29" i="13"/>
  <c r="P28" i="13"/>
  <c r="P27" i="13"/>
  <c r="P26" i="13"/>
  <c r="P25" i="13"/>
  <c r="I30" i="13"/>
  <c r="I29" i="13"/>
  <c r="N28" i="13"/>
  <c r="M27" i="13"/>
  <c r="M28" i="13" s="1"/>
  <c r="I28" i="13"/>
  <c r="L28" i="13"/>
  <c r="K28" i="13"/>
  <c r="L27" i="13"/>
  <c r="I27" i="13" s="1"/>
  <c r="K27" i="13"/>
  <c r="H53" i="13"/>
  <c r="F53" i="13"/>
  <c r="I39" i="13" l="1"/>
  <c r="I91" i="13" s="1"/>
  <c r="P34" i="13"/>
  <c r="M29" i="13"/>
  <c r="M30" i="13" s="1"/>
  <c r="N29" i="13"/>
  <c r="N30" i="13" s="1"/>
  <c r="O30" i="13" l="1"/>
  <c r="O119" i="15" l="1"/>
  <c r="H119" i="15"/>
  <c r="Q115" i="15"/>
  <c r="O115" i="15"/>
  <c r="H115" i="15"/>
  <c r="O84" i="15"/>
  <c r="H84" i="15"/>
  <c r="B21" i="8" s="1"/>
  <c r="Z75" i="15"/>
  <c r="X74" i="15"/>
  <c r="X75" i="15" s="1"/>
  <c r="Z72" i="15"/>
  <c r="Z73" i="15" s="1"/>
  <c r="Z74" i="15" s="1"/>
  <c r="Q70" i="15"/>
  <c r="Z69" i="15"/>
  <c r="X69" i="15"/>
  <c r="X70" i="15" s="1"/>
  <c r="Z64" i="15"/>
  <c r="Z66" i="15" s="1"/>
  <c r="Z67" i="15" s="1"/>
  <c r="X64" i="15"/>
  <c r="X66" i="15" s="1"/>
  <c r="Q63" i="15"/>
  <c r="O48" i="15"/>
  <c r="Q39" i="15"/>
  <c r="Q48" i="15" s="1"/>
  <c r="O33" i="15"/>
  <c r="H33" i="15"/>
  <c r="B19" i="8" s="1"/>
  <c r="Z30" i="15"/>
  <c r="Z31" i="15" s="1"/>
  <c r="Y30" i="15"/>
  <c r="Y32" i="15" s="1"/>
  <c r="X30" i="15"/>
  <c r="X32" i="15" s="1"/>
  <c r="W30" i="15"/>
  <c r="W32" i="15" s="1"/>
  <c r="Q25" i="15"/>
  <c r="Z23" i="15"/>
  <c r="Y23" i="15"/>
  <c r="Y24" i="15" s="1"/>
  <c r="X23" i="15"/>
  <c r="X24" i="15" s="1"/>
  <c r="X39" i="15" s="1"/>
  <c r="X40" i="15" s="1"/>
  <c r="W23" i="15"/>
  <c r="W24" i="15" s="1"/>
  <c r="O15" i="15"/>
  <c r="O17" i="15" s="1"/>
  <c r="H15" i="15"/>
  <c r="H17" i="15" s="1"/>
  <c r="O121" i="15" l="1"/>
  <c r="Q84" i="15"/>
  <c r="Y39" i="15"/>
  <c r="Y40" i="15" s="1"/>
  <c r="Q31" i="15" s="1"/>
  <c r="Q30" i="15"/>
  <c r="X44" i="15"/>
  <c r="W39" i="15"/>
  <c r="W40" i="15" s="1"/>
  <c r="W44" i="15" s="1"/>
  <c r="Z32" i="15"/>
  <c r="Z33" i="15" s="1"/>
  <c r="H87" i="15"/>
  <c r="H121" i="15" s="1"/>
  <c r="L121" i="15" s="1"/>
  <c r="L122" i="15" s="1"/>
  <c r="Z24" i="15"/>
  <c r="Z25" i="15" s="1"/>
  <c r="Z26" i="15" s="1"/>
  <c r="Y44" i="15" l="1"/>
  <c r="Z39" i="15"/>
  <c r="Z40" i="15" s="1"/>
  <c r="Z44" i="15" s="1"/>
  <c r="Z48" i="15" l="1"/>
  <c r="Z59" i="15" s="1"/>
  <c r="Q32" i="15"/>
  <c r="Q33" i="15" s="1"/>
  <c r="H122" i="15"/>
  <c r="F15" i="13"/>
  <c r="H15" i="13"/>
  <c r="Z61" i="15" l="1"/>
  <c r="AC80" i="13"/>
  <c r="AC74" i="13"/>
  <c r="AC75" i="13" s="1"/>
  <c r="AC69" i="13"/>
  <c r="AC71" i="13" s="1"/>
  <c r="T111" i="13" l="1"/>
  <c r="F111" i="13"/>
  <c r="B25" i="8" s="1"/>
  <c r="I110" i="13"/>
  <c r="I109" i="13"/>
  <c r="H111" i="13"/>
  <c r="V107" i="13"/>
  <c r="T107" i="13"/>
  <c r="F107" i="13"/>
  <c r="B24" i="8" s="1"/>
  <c r="B26" i="8" s="1"/>
  <c r="H106" i="13"/>
  <c r="H107" i="13" s="1"/>
  <c r="C24" i="8" s="1"/>
  <c r="I105" i="13"/>
  <c r="I103" i="13"/>
  <c r="I102" i="13"/>
  <c r="I101" i="13"/>
  <c r="T89" i="13"/>
  <c r="H89" i="13"/>
  <c r="F89" i="13"/>
  <c r="AE80" i="13"/>
  <c r="AE77" i="13"/>
  <c r="AE78" i="13" s="1"/>
  <c r="V75" i="13"/>
  <c r="AE74" i="13"/>
  <c r="AE69" i="13"/>
  <c r="AE71" i="13" s="1"/>
  <c r="AE72" i="13" s="1"/>
  <c r="V68" i="13"/>
  <c r="T53" i="13"/>
  <c r="V44" i="13"/>
  <c r="V53" i="13" s="1"/>
  <c r="T39" i="13"/>
  <c r="H39" i="13"/>
  <c r="F39" i="13"/>
  <c r="AE36" i="13"/>
  <c r="AE37" i="13" s="1"/>
  <c r="AE38" i="13" s="1"/>
  <c r="AD36" i="13"/>
  <c r="AD38" i="13" s="1"/>
  <c r="AC36" i="13"/>
  <c r="AC38" i="13" s="1"/>
  <c r="AB36" i="13"/>
  <c r="AB38" i="13" s="1"/>
  <c r="V31" i="13"/>
  <c r="AE29" i="13"/>
  <c r="AE30" i="13" s="1"/>
  <c r="AE31" i="13" s="1"/>
  <c r="AE32" i="13" s="1"/>
  <c r="AD29" i="13"/>
  <c r="AD30" i="13" s="1"/>
  <c r="AC29" i="13"/>
  <c r="AC30" i="13" s="1"/>
  <c r="AB29" i="13"/>
  <c r="AB30" i="13" s="1"/>
  <c r="T15" i="13"/>
  <c r="T17" i="13" s="1"/>
  <c r="F17" i="13"/>
  <c r="I12" i="13"/>
  <c r="I10" i="13"/>
  <c r="J10" i="13" s="1"/>
  <c r="AB44" i="13" l="1"/>
  <c r="AB45" i="13" s="1"/>
  <c r="AB49" i="13" s="1"/>
  <c r="AD44" i="13"/>
  <c r="AD45" i="13" s="1"/>
  <c r="V37" i="13" s="1"/>
  <c r="V89" i="13"/>
  <c r="I111" i="13"/>
  <c r="C25" i="8"/>
  <c r="C26" i="8" s="1"/>
  <c r="H91" i="13"/>
  <c r="H113" i="13" s="1"/>
  <c r="C22" i="8"/>
  <c r="C29" i="8" s="1"/>
  <c r="I15" i="13"/>
  <c r="I17" i="13" s="1"/>
  <c r="D21" i="8"/>
  <c r="F91" i="13"/>
  <c r="I107" i="13"/>
  <c r="T113" i="13"/>
  <c r="I108" i="13"/>
  <c r="AC44" i="13"/>
  <c r="AC45" i="13" s="1"/>
  <c r="AC49" i="13" s="1"/>
  <c r="H17" i="13"/>
  <c r="I106" i="13"/>
  <c r="AE39" i="13"/>
  <c r="AE44" i="13" s="1"/>
  <c r="AE45" i="13" s="1"/>
  <c r="D19" i="8"/>
  <c r="D24" i="8"/>
  <c r="D25" i="8" l="1"/>
  <c r="D26" i="8" s="1"/>
  <c r="V36" i="13"/>
  <c r="AD49" i="13"/>
  <c r="D20" i="8"/>
  <c r="D22" i="8" s="1"/>
  <c r="B22" i="8"/>
  <c r="B29" i="8" s="1"/>
  <c r="F113" i="13"/>
  <c r="F114" i="13" s="1"/>
  <c r="H114" i="13"/>
  <c r="AE49" i="13"/>
  <c r="V38" i="13"/>
  <c r="V39" i="13" s="1"/>
  <c r="AE53" i="13" l="1"/>
  <c r="AE64" i="13" s="1"/>
  <c r="I113" i="13"/>
  <c r="D29" i="8"/>
  <c r="E22" i="8"/>
  <c r="AE66" i="13"/>
  <c r="E21" i="8" l="1"/>
  <c r="E20" i="8" l="1"/>
  <c r="E19" i="8"/>
  <c r="E29" i="8" l="1"/>
</calcChain>
</file>

<file path=xl/comments1.xml><?xml version="1.0" encoding="utf-8"?>
<comments xmlns="http://schemas.openxmlformats.org/spreadsheetml/2006/main">
  <authors>
    <author>Nombre de usuario</author>
  </authors>
  <commentList>
    <comment ref="E628" authorId="0">
      <text>
        <r>
          <rPr>
            <b/>
            <sz val="8"/>
            <color indexed="81"/>
            <rFont val="Tahoma"/>
            <family val="2"/>
          </rPr>
          <t>Nombre de usuario:</t>
        </r>
        <r>
          <rPr>
            <sz val="8"/>
            <color indexed="81"/>
            <rFont val="Tahoma"/>
            <family val="2"/>
          </rPr>
          <t xml:space="preserve">
EN EL ART 29 EN LINEAMIENTOS SOLO ESPECIFICA LA PARTIDA 3141 PERO TAMBIEN DEBE DE SER LA 3151 (TODA VEZ QUE SE DIVIDIO)</t>
        </r>
      </text>
    </comment>
    <comment ref="E639" authorId="0">
      <text>
        <r>
          <rPr>
            <b/>
            <sz val="8"/>
            <color indexed="81"/>
            <rFont val="Tahoma"/>
            <family val="2"/>
          </rPr>
          <t>Nombre de usuario:</t>
        </r>
        <r>
          <rPr>
            <sz val="8"/>
            <color indexed="81"/>
            <rFont val="Tahoma"/>
            <family val="2"/>
          </rPr>
          <t xml:space="preserve">
AGREGAR AL NOMBRE "Y DE MENSAJERIA"
</t>
        </r>
      </text>
    </comment>
    <comment ref="E653" authorId="0">
      <text>
        <r>
          <rPr>
            <b/>
            <sz val="8"/>
            <color indexed="81"/>
            <rFont val="Tahoma"/>
            <family val="2"/>
          </rPr>
          <t>Nombre de usuario:</t>
        </r>
        <r>
          <rPr>
            <sz val="8"/>
            <color indexed="81"/>
            <rFont val="Tahoma"/>
            <family val="2"/>
          </rPr>
          <t xml:space="preserve">
SE SOLICITA CAMBIO DE NOMBRE YA QUE ES EL MISMO CON EL DE LA PARTIDA 3231</t>
        </r>
      </text>
    </comment>
  </commentList>
</comments>
</file>

<file path=xl/sharedStrings.xml><?xml version="1.0" encoding="utf-8"?>
<sst xmlns="http://schemas.openxmlformats.org/spreadsheetml/2006/main" count="2951" uniqueCount="2336">
  <si>
    <t>DESCRIPCIÓN</t>
  </si>
  <si>
    <t>PRESUPUESTO</t>
  </si>
  <si>
    <t>INGRESOS</t>
  </si>
  <si>
    <t>TOTAL INGRESOS</t>
  </si>
  <si>
    <t>EGRESOS</t>
  </si>
  <si>
    <t>Sueldos base al personal permanente</t>
  </si>
  <si>
    <t>Primas de vacaciones, dominical</t>
  </si>
  <si>
    <t>Gratificación fin de año</t>
  </si>
  <si>
    <t>Aportaciones a fondos de vivienda</t>
  </si>
  <si>
    <t>Aportaciones al sistema para el retiro</t>
  </si>
  <si>
    <t>Indemnizaciones.</t>
  </si>
  <si>
    <t>Ayuda para despensa</t>
  </si>
  <si>
    <t>Premio por puntualidad</t>
  </si>
  <si>
    <t>Premio por asistencia</t>
  </si>
  <si>
    <t>SERVICIOS PERSONALES</t>
  </si>
  <si>
    <t>Materiales y útiles de oficina</t>
  </si>
  <si>
    <t>Mat. y útiles de tec. de la inf., Com.</t>
  </si>
  <si>
    <t>Material de limpieza</t>
  </si>
  <si>
    <t>Medicinas y productos farmacéuticos</t>
  </si>
  <si>
    <t>Combustibles, lubricantes y aditivos destinados para actividades administrativas</t>
  </si>
  <si>
    <t>Combustibles, lubricantes y aditivos destinados para actividades operativas</t>
  </si>
  <si>
    <t>Herramientas menores</t>
  </si>
  <si>
    <t>MATERIALES Y SUMINISTROS</t>
  </si>
  <si>
    <t>Servicio de energía eléctrica</t>
  </si>
  <si>
    <t>Servicio de agua</t>
  </si>
  <si>
    <t>Servicio telefonía tradicional</t>
  </si>
  <si>
    <t>Servicio telefonía celular</t>
  </si>
  <si>
    <t>impuesto sobre nominas</t>
  </si>
  <si>
    <t>Impresiones oficiales</t>
  </si>
  <si>
    <t>Servicios de vigilancia</t>
  </si>
  <si>
    <t>Servicios financieros y bancarios</t>
  </si>
  <si>
    <t>Seguros de responsabilidad patrimonial y fianzas</t>
  </si>
  <si>
    <t>Inst., rep. y mantto de maq. otros eqpos y herr.</t>
  </si>
  <si>
    <t>Servicios de jardinería y fumigación</t>
  </si>
  <si>
    <t>Pasajes aéreos nacionales</t>
  </si>
  <si>
    <t>Pasajes terrestres</t>
  </si>
  <si>
    <t>Viáticos en el país.</t>
  </si>
  <si>
    <t>Otros impuestos y derechos</t>
  </si>
  <si>
    <t>SERVICIOS GENERALES</t>
  </si>
  <si>
    <t>Muebles de oficina y estantería</t>
  </si>
  <si>
    <t>Eqpo  cómputo y de tecngías de la inf.</t>
  </si>
  <si>
    <t>Herramientas y maquinas -herramienta</t>
  </si>
  <si>
    <t>Software</t>
  </si>
  <si>
    <t>BIENES MUEBLES, INMUEBLES E INTANGIBLES</t>
  </si>
  <si>
    <t>INVERSIÓN PÚBLICA</t>
  </si>
  <si>
    <t>TOTAL EGRESOS</t>
  </si>
  <si>
    <t xml:space="preserve">REMANENTE </t>
  </si>
  <si>
    <t>ING. IGNACIO CAMACHO SANTOYO</t>
  </si>
  <si>
    <t>Otros servicios generales</t>
  </si>
  <si>
    <t>Otros mobiliarios y equipos de administración</t>
  </si>
  <si>
    <t>CLASIFICADOR POR OBJETO DE GASTO</t>
  </si>
  <si>
    <t>Conservación y mantto. de inmuebles</t>
  </si>
  <si>
    <t>1241-1</t>
  </si>
  <si>
    <t>1241-3</t>
  </si>
  <si>
    <t>CAPITULO 1000</t>
  </si>
  <si>
    <t>CAPITULO 2000</t>
  </si>
  <si>
    <t>CAPITULO 3000</t>
  </si>
  <si>
    <t>CAPITULO 5000</t>
  </si>
  <si>
    <t>CAPITULO 6000</t>
  </si>
  <si>
    <t>Cuentas por Cobrar Clientes</t>
  </si>
  <si>
    <t>Otros Ingresos</t>
  </si>
  <si>
    <t>Intereses Bancarios</t>
  </si>
  <si>
    <t>Intereses Moratorios</t>
  </si>
  <si>
    <t>Apoyo Capacitación de los servidores Públicos</t>
  </si>
  <si>
    <t>LCP  J JESUS LOPEZ RAMIREZ</t>
  </si>
  <si>
    <t>SUB TOTAL INGRESOS</t>
  </si>
  <si>
    <t xml:space="preserve">                  FIDEICOMISO CIUDAD INDUSTRIAL DE LEON</t>
  </si>
  <si>
    <t>%</t>
  </si>
  <si>
    <t>DESCRIPCION O CONCEPTO</t>
  </si>
  <si>
    <t>$</t>
  </si>
  <si>
    <t xml:space="preserve"> </t>
  </si>
  <si>
    <t>1000 Servicios Personales</t>
  </si>
  <si>
    <t>2000 Materiales y Suministros</t>
  </si>
  <si>
    <t>3000 Servicios Generales</t>
  </si>
  <si>
    <t>Total</t>
  </si>
  <si>
    <t>FIDEICOMISO CIUDAD INDUSTRIAL DE LEON</t>
  </si>
  <si>
    <t>5000 Bienes Muebles, Inmuebles e Intangibles</t>
  </si>
  <si>
    <t>6000 Inversión Pública</t>
  </si>
  <si>
    <t>ANTEPROYECTO PRESUPUESTAL PARA EL EJERCICIO 2017</t>
  </si>
  <si>
    <t>diario</t>
  </si>
  <si>
    <t>prima vacacional</t>
  </si>
  <si>
    <t>aguinaldos</t>
  </si>
  <si>
    <t>patronal 29 dias</t>
  </si>
  <si>
    <t>obrero patronales anual</t>
  </si>
  <si>
    <t>retiro total anual</t>
  </si>
  <si>
    <t>infonavit por 60 dias</t>
  </si>
  <si>
    <t>infonavit anual</t>
  </si>
  <si>
    <t>Servicios legales</t>
  </si>
  <si>
    <t>Aportaciones de seguridad social (IMSS obrero patronal)</t>
  </si>
  <si>
    <t>Material Eléctrico y Electrónico</t>
  </si>
  <si>
    <t>Refacciones y Accesorios menores de Edificios</t>
  </si>
  <si>
    <t>Refacciones y Acces menores de Eq. De Comp. Y Tec Inf</t>
  </si>
  <si>
    <t>honorarios por quincena</t>
  </si>
  <si>
    <t>Servicios de Contabilidad</t>
  </si>
  <si>
    <t>Servicios de Auditoría</t>
  </si>
  <si>
    <t>Servicio de Fotocopiado e Impresión</t>
  </si>
  <si>
    <t>Servicios financieros, bancarios y comerciales integrales (honorarios fiduciarios)</t>
  </si>
  <si>
    <t>Instal., rep.,  mantto. de eqpo de cómputo.</t>
  </si>
  <si>
    <t>Gastos de Oficina y Organización</t>
  </si>
  <si>
    <t>Productos Alimenticios para personas</t>
  </si>
  <si>
    <t>Vehículos y Equipo Terrestre</t>
  </si>
  <si>
    <t>CUENTA CONTABLE</t>
  </si>
  <si>
    <t>ANTEPROYECTO DE PRESUPUESTO PARA EL EJERCICIO 2017</t>
  </si>
  <si>
    <t>Responsable de Elaboración</t>
  </si>
  <si>
    <t xml:space="preserve">         FIDEICOMISO CIUDAD INDUSTRIAL DE LEON</t>
  </si>
  <si>
    <t>POR CAPITULO</t>
  </si>
  <si>
    <t>Sub-Total</t>
  </si>
  <si>
    <t>VARIACIONES CONTRA EL EJERCICIO ANTERIOR</t>
  </si>
  <si>
    <t>________________________</t>
  </si>
  <si>
    <t>Coordinador Administrativo</t>
  </si>
  <si>
    <t>Director General</t>
  </si>
  <si>
    <t>Responsable de Validación</t>
  </si>
  <si>
    <t>_______________________________</t>
  </si>
  <si>
    <t>30 dias</t>
  </si>
  <si>
    <t>61 dias</t>
  </si>
  <si>
    <t>Rep. y mantto de eqpo de transp.</t>
  </si>
  <si>
    <t>SUB TOTAL GASTO CORRIENTE</t>
  </si>
  <si>
    <t>Gastos de Representación</t>
  </si>
  <si>
    <t>ANTEPROYECTO PRESUPUESTAL PARA EL EJERCICIO 2018</t>
  </si>
  <si>
    <t>Remanente de ejercicios anteriores</t>
  </si>
  <si>
    <t>EJERCIDO A JULIO 2017</t>
  </si>
  <si>
    <t>LEY DE INGRESOS 2017</t>
  </si>
  <si>
    <t>PRESUPUESTO 2017</t>
  </si>
  <si>
    <t>Primas por años de servicio efectivamente prestados</t>
  </si>
  <si>
    <t>Prendas de seguridad y protección personal</t>
  </si>
  <si>
    <t>Refacciones y Acces menores de Eq. De transporte</t>
  </si>
  <si>
    <t>Servicios de acceso a internet, redes y proc de inf</t>
  </si>
  <si>
    <t>100 Urbanización de Parque Piel</t>
  </si>
  <si>
    <t>200 Mantenimiento de Ciudad Industrial</t>
  </si>
  <si>
    <t>300 Mantenimiento Tercera Etapa</t>
  </si>
  <si>
    <t>RECAUDADO A JULIO 2017</t>
  </si>
  <si>
    <t>PROYECCION  A DICIEMBRE 2017</t>
  </si>
  <si>
    <t>sueldos base</t>
  </si>
  <si>
    <t>obrero patronal</t>
  </si>
  <si>
    <t>rcv</t>
  </si>
  <si>
    <t>CLASIFICADOR POR OBJETO DEL GASTO</t>
  </si>
  <si>
    <r>
      <t>Capítulo</t>
    </r>
    <r>
      <rPr>
        <sz val="9"/>
        <rFont val="Arial"/>
        <family val="2"/>
      </rPr>
      <t>.- Es el mayor nivel de agregación que identifica el conjunto homogéneo y ordenado de los bienes y servicios requeridos por los entes públicos.</t>
    </r>
  </si>
  <si>
    <r>
      <t>Concepto</t>
    </r>
    <r>
      <rPr>
        <sz val="9"/>
        <rFont val="Arial"/>
        <family val="2"/>
      </rPr>
      <t>.- Son subconjuntos homogéneos y ordenados en forma específica, producto de la desagregación de los bienes y servicios, incluidos en cada capítulo.</t>
    </r>
  </si>
  <si>
    <r>
      <t>La partida</t>
    </r>
    <r>
      <rPr>
        <sz val="9"/>
        <rFont val="Arial"/>
        <family val="2"/>
      </rPr>
      <t>, que es el nivel de agregación más específico, en el cual se describen las expresiones concretas y detalladas de los bienes y servicios que se adquieren</t>
    </r>
  </si>
  <si>
    <r>
      <t>a) Genérica</t>
    </r>
    <r>
      <rPr>
        <sz val="9"/>
        <rFont val="Arial"/>
        <family val="2"/>
      </rPr>
      <t>, se refiere al tercer digito, el cual logrará la armonización a todos los niveles</t>
    </r>
  </si>
  <si>
    <r>
      <t>b) Específica</t>
    </r>
    <r>
      <rPr>
        <sz val="9"/>
        <rFont val="Arial"/>
        <family val="2"/>
      </rPr>
      <t>, corresponde al cuarto digito, se genera la apertura con base en las necesidades del ente público</t>
    </r>
  </si>
  <si>
    <t>Cap.</t>
  </si>
  <si>
    <t>Concepto</t>
  </si>
  <si>
    <t>Partida</t>
  </si>
  <si>
    <t>Denominación</t>
  </si>
  <si>
    <t xml:space="preserve">Genérica
</t>
  </si>
  <si>
    <t xml:space="preserve">Específica
</t>
  </si>
  <si>
    <t>Remuneraciones al personal de carácter permanente</t>
  </si>
  <si>
    <t>Asignaciones destinadas a cubrir las percepciones correspondientes al personal de carácter permanente.</t>
  </si>
  <si>
    <t>Dietas</t>
  </si>
  <si>
    <r>
      <rPr>
        <b/>
        <sz val="10"/>
        <rFont val="Arial"/>
        <family val="2"/>
      </rPr>
      <t>Dietas.-</t>
    </r>
    <r>
      <rPr>
        <sz val="10"/>
        <rFont val="Arial"/>
        <family val="2"/>
      </rPr>
      <t xml:space="preserve"> Asignaciones para remuneraciones a los Diputados, Senadores, Asambleístas, Regidores y Síndicos. </t>
    </r>
  </si>
  <si>
    <r>
      <t xml:space="preserve">Emolumentos.- </t>
    </r>
    <r>
      <rPr>
        <sz val="10"/>
        <rFont val="Arial"/>
        <family val="2"/>
      </rPr>
      <t>Asignaciones para remuneraciones a los delegados y subdelegados que nombra el H. Ayuntamiento.</t>
    </r>
  </si>
  <si>
    <t>Haberes</t>
  </si>
  <si>
    <t>Sueldo base al personal permanente</t>
  </si>
  <si>
    <r>
      <rPr>
        <b/>
        <sz val="10"/>
        <rFont val="Arial"/>
        <family val="2"/>
      </rPr>
      <t xml:space="preserve">Sueldos base al personal permanente.- </t>
    </r>
    <r>
      <rPr>
        <sz val="10"/>
        <rFont val="Arial"/>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</si>
  <si>
    <r>
      <t xml:space="preserve">Salarios al personal de Confianza.- </t>
    </r>
    <r>
      <rPr>
        <sz val="10"/>
        <rFont val="Arial"/>
        <family val="2"/>
      </rPr>
      <t>Asignaciones destinadas a cubrir las remuneraciones a personal de confianza, de las dependencias.</t>
    </r>
  </si>
  <si>
    <t>Remuneraciones por adscripción laboral en el extranjero</t>
  </si>
  <si>
    <t>Remuneraciones al personal de carácter transitorio.-</t>
  </si>
  <si>
    <t xml:space="preserve">Asignaciones destinadas a cubrir las percepciones correspondientes al personal de carácter eventual. </t>
  </si>
  <si>
    <t>Honorarios asimilables a salarios</t>
  </si>
  <si>
    <r>
      <rPr>
        <b/>
        <sz val="10"/>
        <rFont val="Arial"/>
        <family val="2"/>
      </rPr>
      <t>Honorarios asimilables a salarios.-</t>
    </r>
    <r>
      <rPr>
        <sz val="10"/>
        <rFont val="Arial"/>
        <family val="2"/>
      </rPr>
      <t xml:space="preserve"> 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</si>
  <si>
    <r>
      <t xml:space="preserve">Honorarios.- </t>
    </r>
    <r>
      <rPr>
        <sz val="10"/>
        <rFont val="Arial"/>
        <family val="2"/>
      </rPr>
      <t xml:space="preserve">Asignaciones destinadas a cubrir el pago por la prestación de servicios personales contratados, bajo este régimen fiscal, para el desempeño de actividades propias de la administración municipal. </t>
    </r>
  </si>
  <si>
    <t>Sueldos base al personal eventual</t>
  </si>
  <si>
    <r>
      <rPr>
        <b/>
        <sz val="10"/>
        <rFont val="Arial"/>
        <family val="2"/>
      </rPr>
      <t>Sueldos base al personal eventual.-</t>
    </r>
    <r>
      <rPr>
        <sz val="10"/>
        <rFont val="Arial"/>
        <family val="2"/>
      </rPr>
      <t xml:space="preserve"> Asignaciones destinadas a cubrir las remuneraciones para el pago al personal de carácter transitorio que preste sus servicios en los entes públicos.</t>
    </r>
  </si>
  <si>
    <t>Retribuciones por servicios de carácter social</t>
  </si>
  <si>
    <r>
      <rPr>
        <b/>
        <sz val="10"/>
        <rFont val="Arial"/>
        <family val="2"/>
      </rPr>
      <t>Retribuciones por servicios de carácter social.-</t>
    </r>
    <r>
      <rPr>
        <sz val="10"/>
        <rFont val="Arial"/>
        <family val="2"/>
      </rPr>
      <t xml:space="preserve"> Asignaciones destinadas a cubrir las remuneraciones a profesionistas de las diversas carreras o especialidades técnicas que presten su servicio social en los entes públicos. </t>
    </r>
  </si>
  <si>
    <t>Retribución a los representantes de los trabajadores y de los patrones en la Junta de Conciliación y Arbitraje</t>
  </si>
  <si>
    <t>Remuneraciones adicionales y especiales</t>
  </si>
  <si>
    <t xml:space="preserve">Asignaciones destinadas a cubrir percepciones adicionales y especiales, así como las gratificaciones que se otorgan tanto al personal de carácter permanente como transitorio. </t>
  </si>
  <si>
    <t>Primas por años de servicios efectivos prestados</t>
  </si>
  <si>
    <r>
      <rPr>
        <b/>
        <sz val="10"/>
        <rFont val="Arial"/>
        <family val="2"/>
      </rPr>
      <t>Primas por años de servicios efectivos prestados.-</t>
    </r>
    <r>
      <rPr>
        <sz val="10"/>
        <rFont val="Arial"/>
        <family val="2"/>
      </rPr>
      <t xml:space="preserve"> Asignaciones adicionales como complemento al sueldo del personal al servicio de los entes públicos, por años de servicios efectivos prestados, de acuerdo con la legislación aplicable. </t>
    </r>
  </si>
  <si>
    <t>Primas de vacaciones, dominical y gratificación de fin de año</t>
  </si>
  <si>
    <r>
      <rPr>
        <b/>
        <sz val="10"/>
        <rFont val="Arial"/>
        <family val="2"/>
      </rPr>
      <t xml:space="preserve">Primas de vacaciones.- </t>
    </r>
    <r>
      <rPr>
        <sz val="10"/>
        <rFont val="Arial"/>
        <family val="2"/>
      </rPr>
      <t>Asignaciones al personal que tenga derecho a vacaciones o preste sus servicios en domingo.</t>
    </r>
  </si>
  <si>
    <r>
      <rPr>
        <b/>
        <sz val="10"/>
        <rFont val="Arial"/>
        <family val="2"/>
      </rPr>
      <t xml:space="preserve">Prima Dominical.- </t>
    </r>
    <r>
      <rPr>
        <sz val="10"/>
        <rFont val="Arial"/>
        <family val="2"/>
      </rPr>
      <t>Asignaciones al personal que  preste sus servicios en domingo.</t>
    </r>
  </si>
  <si>
    <r>
      <t xml:space="preserve">Gratificación fin de año.- </t>
    </r>
    <r>
      <rPr>
        <sz val="10"/>
        <rFont val="Arial"/>
        <family val="2"/>
      </rPr>
      <t>Asignaciones al personal que tenga derecho a aguinaldo o gratificación de fin de año al personal civil y militar al servicio de los entes públicos.</t>
    </r>
  </si>
  <si>
    <t>Horas extraordinarias</t>
  </si>
  <si>
    <r>
      <rPr>
        <b/>
        <sz val="10"/>
        <rFont val="Arial"/>
        <family val="2"/>
      </rPr>
      <t>Remuneraciones por horas extraordinarias al personal administrativo.-</t>
    </r>
    <r>
      <rPr>
        <sz val="10"/>
        <rFont val="Arial"/>
        <family val="2"/>
      </rPr>
      <t xml:space="preserve"> Asignaciones por remuneraciones a que tenga derecho el personal de los entes públicos por servicios prestados en horas que se realizan excediendo la duración máxima de la jornada de trabajo, guardias o turnos opcionales. </t>
    </r>
  </si>
  <si>
    <r>
      <rPr>
        <b/>
        <sz val="10"/>
        <rFont val="Arial"/>
        <family val="2"/>
      </rPr>
      <t>Remuneraciones por horas extraordinarias al personal operativo.-</t>
    </r>
    <r>
      <rPr>
        <sz val="10"/>
        <rFont val="Arial"/>
        <family val="2"/>
      </rPr>
      <t xml:space="preserve"> Asignaciones por remuneraciones a que tenga derecho el personal de los entes públicos por servicios prestados en horas que se realizan excediendo la duración máxima de la jornada de trabajo, guardias o turnos opcionales. </t>
    </r>
  </si>
  <si>
    <t>Compensaciones</t>
  </si>
  <si>
    <r>
      <rPr>
        <b/>
        <sz val="10"/>
        <rFont val="Arial"/>
        <family val="2"/>
      </rPr>
      <t xml:space="preserve">Compensaciones.- </t>
    </r>
    <r>
      <rPr>
        <sz val="10"/>
        <rFont val="Arial"/>
        <family val="2"/>
      </rPr>
      <t xml:space="preserve">Asignaciones destinadas a cubrir las percepciones que se otorgan a los servidores públicos bajo el esquema de compensaciones que determinen las disposiciones aplicables. </t>
    </r>
  </si>
  <si>
    <r>
      <rPr>
        <b/>
        <sz val="10"/>
        <rFont val="Arial"/>
        <family val="2"/>
      </rPr>
      <t xml:space="preserve">Retribuciones por actividades especiales.- </t>
    </r>
    <r>
      <rPr>
        <sz val="10"/>
        <rFont val="Arial"/>
        <family val="2"/>
      </rPr>
      <t xml:space="preserve">Asignaciones destinadas a cubrir al personal de las dependencias, el pago por servicios prestados fuera de la jornada normal de trabajo relacionados con su cargo o servicios especiales que desempeñen. </t>
    </r>
  </si>
  <si>
    <r>
      <rPr>
        <b/>
        <sz val="10"/>
        <rFont val="Arial"/>
        <family val="2"/>
      </rPr>
      <t xml:space="preserve">Compensaciones extraordinarias.- </t>
    </r>
    <r>
      <rPr>
        <sz val="10"/>
        <rFont val="Arial"/>
        <family val="2"/>
      </rPr>
      <t xml:space="preserve">Asignaciones destinadas a cubrir al personal de las dependencias, el pago por programas especiales. </t>
    </r>
  </si>
  <si>
    <t>Sobrehaberes</t>
  </si>
  <si>
    <r>
      <rPr>
        <b/>
        <sz val="10"/>
        <rFont val="Arial"/>
        <family val="2"/>
      </rPr>
      <t>Sobrehaberes.-</t>
    </r>
    <r>
      <rPr>
        <sz val="10"/>
        <rFont val="Arial"/>
        <family val="2"/>
      </rPr>
      <t xml:space="preserve"> Remuneraciones adicionales que se cubre al personal militar en activo en atención al incremento en el costo de la vida o insalubridad del lugar donde preste sus servicios. </t>
    </r>
  </si>
  <si>
    <t>Asignaciones de técnico, de mando, por comisión, de vuelo y de técnico especial</t>
  </si>
  <si>
    <t>Honorarios especiales</t>
  </si>
  <si>
    <t>Participaciones por vigilancia en el cumplimiento de las leyes y custodia de valores</t>
  </si>
  <si>
    <t>Asignaciones de tecnico, de mando, por comision, de vuelo y tecnico especial</t>
  </si>
  <si>
    <t>Participacion por vigilancia en el cumplimiento de las leyes y custodia de valores</t>
  </si>
  <si>
    <t>Seguridad Social</t>
  </si>
  <si>
    <t xml:space="preserve">Asignaciones destinadas a cubrir la parte que corresponde a los entes públicos por concepto de prestaciones de seguridad social y primas de seguros, en beneficio del personal a su servicio, tanto de carácter permanente como transitorio. </t>
  </si>
  <si>
    <t>Aportaciones de seguridad social</t>
  </si>
  <si>
    <r>
      <rPr>
        <b/>
        <sz val="10"/>
        <rFont val="Arial"/>
        <family val="2"/>
      </rPr>
      <t>Aportaciones de seguridad social.-</t>
    </r>
    <r>
      <rPr>
        <sz val="10"/>
        <rFont val="Arial"/>
        <family val="2"/>
      </rPr>
      <t xml:space="preserve"> Asignaciones destinadas a cubrir la aportación de los entes públicos, por concepto de seguridad social, en los términos de la legislación vigente. </t>
    </r>
  </si>
  <si>
    <r>
      <rPr>
        <b/>
        <sz val="10"/>
        <rFont val="Arial"/>
        <family val="2"/>
      </rPr>
      <t xml:space="preserve">Aportaciones a fondos de vivienda.- </t>
    </r>
    <r>
      <rPr>
        <sz val="10"/>
        <rFont val="Arial"/>
        <family val="2"/>
      </rPr>
      <t xml:space="preserve">Asignaciones destinadas a cubrir las aportaciones que corresponden a los entes públicos para proporcionar vivienda a su personal, de acuerdo con las disposiciones legales vigentes. </t>
    </r>
  </si>
  <si>
    <r>
      <rPr>
        <b/>
        <sz val="10"/>
        <rFont val="Arial"/>
        <family val="2"/>
      </rPr>
      <t xml:space="preserve">Aportaciones al sistema para el retiro.- </t>
    </r>
    <r>
      <rPr>
        <sz val="10"/>
        <rFont val="Arial"/>
        <family val="2"/>
      </rPr>
      <t xml:space="preserve">Asignaciones destinadas a cubrir los montos de las aportaciones de los entes públicos a favor del Sistema para el Retiro, correspondientes a los trabajadores al servicio de los mismos. </t>
    </r>
  </si>
  <si>
    <t>Aportaciones para seguros</t>
  </si>
  <si>
    <r>
      <rPr>
        <b/>
        <sz val="10"/>
        <rFont val="Arial"/>
        <family val="2"/>
      </rPr>
      <t>Aportaciones para seguros.-</t>
    </r>
    <r>
      <rPr>
        <sz val="10"/>
        <rFont val="Arial"/>
        <family val="2"/>
      </rPr>
      <t xml:space="preserve"> 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 </t>
    </r>
  </si>
  <si>
    <t>Otras prestaciones sociales y económicas</t>
  </si>
  <si>
    <t xml:space="preserve">Asignaciones destinadas a cubrir otras prestaciones sociales y económicas, a favor del personal, de acuerdo con las disposiciones legales vigentes y/o acuerdos contractuales respectivos. </t>
  </si>
  <si>
    <t>Cuotas para el fondo de ahorro y fondo de trabajo</t>
  </si>
  <si>
    <r>
      <rPr>
        <b/>
        <sz val="10"/>
        <rFont val="Arial"/>
        <family val="2"/>
      </rPr>
      <t>Cuotas para el fondo de ahorro.-</t>
    </r>
    <r>
      <rPr>
        <sz val="10"/>
        <rFont val="Arial"/>
        <family val="2"/>
      </rPr>
      <t xml:space="preserve"> Asignaciones destinadas a cubrir las cuotas que corresponden a los entes públicos para la constitución del fondo de ahorro del personal civil, según acuerdos contractuales establecidos. Incluye cuotas para la constitución del fondo de ahorro. </t>
    </r>
  </si>
  <si>
    <r>
      <t xml:space="preserve">Cuotas para el fondo de ahorro para el retiro.- </t>
    </r>
    <r>
      <rPr>
        <sz val="10"/>
        <rFont val="Arial"/>
        <family val="2"/>
      </rPr>
      <t>Asignaciones que se destinan para el pago del fondo de ahorro para el retiro para los funcionarios de elección popular, de acuerdo a lo dispuesto por la Ley para el Ejercicio y Control de los Recursos Públicos para el Estado y los Municipios de Guanajuato.</t>
    </r>
  </si>
  <si>
    <t>Indemnizaciones</t>
  </si>
  <si>
    <r>
      <rPr>
        <b/>
        <sz val="10"/>
        <rFont val="Arial"/>
        <family val="2"/>
      </rPr>
      <t>Indemnizaciones.-</t>
    </r>
    <r>
      <rPr>
        <sz val="10"/>
        <rFont val="Arial"/>
        <family val="2"/>
      </rPr>
      <t xml:space="preserve"> Asignaciones destinadas a cubrir indemnizaciones al personal conforme a la legislación aplicable; tales como: por accidente de trabajo, por despido, entre otros. </t>
    </r>
  </si>
  <si>
    <r>
      <t>Liquidaciones por indemnizaciones y por sueldos y salarios caidos.-</t>
    </r>
    <r>
      <rPr>
        <sz val="10"/>
        <rFont val="Arial"/>
        <family val="2"/>
      </rPr>
      <t xml:space="preserve"> Asignaciones destinadas a cubrir el pago de indemnizacion por liquidacion y el pago de salarios y sueldos caidos cuando se separa a un tarbajador</t>
    </r>
  </si>
  <si>
    <t>Prestaciones y haberes de retiro</t>
  </si>
  <si>
    <r>
      <rPr>
        <b/>
        <sz val="10"/>
        <rFont val="Arial"/>
        <family val="2"/>
      </rPr>
      <t xml:space="preserve">Prestaciones y haberes de retiro.- </t>
    </r>
    <r>
      <rPr>
        <sz val="10"/>
        <rFont val="Arial"/>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</si>
  <si>
    <t>Prestaciones contractuales</t>
  </si>
  <si>
    <r>
      <rPr>
        <b/>
        <sz val="10"/>
        <rFont val="Arial"/>
        <family val="2"/>
      </rPr>
      <t xml:space="preserve">Prestaciones contractuales.- </t>
    </r>
    <r>
      <rPr>
        <sz val="10"/>
        <rFont val="Arial"/>
        <family val="2"/>
      </rPr>
      <t xml:space="preserve">Asignaciones destinadas a cubrir el costo de las prestaciones que los entes públicos otorgan en beneficio de sus empleados, de conformidad con las condiciones generales de trabajo o los contratos colectivos  de trabajo. </t>
    </r>
  </si>
  <si>
    <r>
      <t xml:space="preserve">Liquidacion prima quinquenal.- </t>
    </r>
    <r>
      <rPr>
        <sz val="10"/>
        <color indexed="8"/>
        <rFont val="Arial"/>
        <family val="2"/>
      </rPr>
      <t>Asignaciones destinadas al pago de las liquidaciones de las primas quinquenales, a los funcionarios y empleados al servicio de las dependencias.</t>
    </r>
  </si>
  <si>
    <r>
      <t xml:space="preserve">Ayudas para gastos de defunción.- </t>
    </r>
    <r>
      <rPr>
        <sz val="10"/>
        <color indexed="8"/>
        <rFont val="Arial"/>
        <family val="2"/>
      </rPr>
      <t>Asignaciones destinadas a cubrir el pago por  ayuda para gastos de defunción, a favor de los empleados de base y de confianza que laboran para las dependencias.</t>
    </r>
  </si>
  <si>
    <r>
      <t xml:space="preserve">Ayuda de transporte.- </t>
    </r>
    <r>
      <rPr>
        <sz val="10"/>
        <color indexed="8"/>
        <rFont val="Arial"/>
        <family val="2"/>
      </rPr>
      <t>Asignaciones que se destinan para cubrir el pago por concepto de ayuda de transporte a los empleados de base y de confianza, al servicio del municipio, de conformidad con los planes autorizados.</t>
    </r>
  </si>
  <si>
    <r>
      <t xml:space="preserve">Ayuda para educación.- </t>
    </r>
    <r>
      <rPr>
        <sz val="10"/>
        <color indexed="8"/>
        <rFont val="Arial"/>
        <family val="2"/>
      </rPr>
      <t>Asignaciones que las dependencias destinan para cubrir el pago por concepto de ayuda para educación del personal de base y de confianza, como parte de los planes de previsión social.</t>
    </r>
  </si>
  <si>
    <r>
      <t xml:space="preserve">Ayuda para despensa.- </t>
    </r>
    <r>
      <rPr>
        <sz val="10"/>
        <color indexed="8"/>
        <rFont val="Arial"/>
        <family val="2"/>
      </rPr>
      <t>Asignaciones que se destinan para cubrir el pago por concepto de ayuda para despensa al personal de base y de confianza, como parte de los planes de previsión social.</t>
    </r>
  </si>
  <si>
    <r>
      <t xml:space="preserve">Becas para hijos de trabajadores.- </t>
    </r>
    <r>
      <rPr>
        <sz val="10"/>
        <color indexed="8"/>
        <rFont val="Arial"/>
        <family val="2"/>
      </rPr>
      <t>Asignaciones destinadas a cubrir el pago de becas para hijos de trabajadores que las dependencias realizan en beneficio del personal a su servicio.</t>
    </r>
  </si>
  <si>
    <r>
      <t xml:space="preserve">Ayuda para Día de Reyes.- </t>
    </r>
    <r>
      <rPr>
        <sz val="10"/>
        <color indexed="8"/>
        <rFont val="Arial"/>
        <family val="2"/>
      </rPr>
      <t>Asignaciones destinadas a cubrir el pago de la ayuda para el día de reyes, que se realiza a los empleados de base y de confianza al servicio de las dependencias.</t>
    </r>
  </si>
  <si>
    <r>
      <t xml:space="preserve">Ayuda para 10 de Mayo.- </t>
    </r>
    <r>
      <rPr>
        <sz val="10"/>
        <color indexed="8"/>
        <rFont val="Arial"/>
        <family val="2"/>
      </rPr>
      <t>Asignaciones destinadas a cubrir el pago de la ayuda para el día 10 de mayo, que se realiza a los empleados de base y de confianza al servicio de las dependencias.</t>
    </r>
  </si>
  <si>
    <t>Apoyos a la capacitación de los servidores públicos</t>
  </si>
  <si>
    <r>
      <rPr>
        <b/>
        <sz val="10"/>
        <rFont val="Arial"/>
        <family val="2"/>
      </rPr>
      <t>Apoyos a la capacitación de los servidores públicos.-</t>
    </r>
    <r>
      <rPr>
        <sz val="10"/>
        <rFont val="Arial"/>
        <family val="2"/>
      </rPr>
      <t xml:space="preserve"> 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</si>
  <si>
    <r>
      <rPr>
        <b/>
        <sz val="10"/>
        <rFont val="Arial"/>
        <family val="2"/>
      </rPr>
      <t>Otras prestaciones sociales y económicas.-</t>
    </r>
    <r>
      <rPr>
        <sz val="10"/>
        <rFont val="Arial"/>
        <family val="2"/>
      </rPr>
      <t xml:space="preserve"> Asignaciones destinadas a cubrir el costo de otras prestaciones que los entes públicos otorgan en beneficio de sus empleados, siempre que no correspondan a las prestaciones a que se refiere la partida 1540 Prestaciones contractuales. </t>
    </r>
  </si>
  <si>
    <r>
      <t xml:space="preserve">Apoyo Familiar.- </t>
    </r>
    <r>
      <rPr>
        <sz val="10"/>
        <color indexed="8"/>
        <rFont val="Arial"/>
        <family val="2"/>
      </rPr>
      <t>Asignaciones destinadas a cubrir al personal de las dependencias, los importes preestablecidos que se otorgan como ayuda para mejorar el nivel adquisitivo familiar.</t>
    </r>
  </si>
  <si>
    <r>
      <t xml:space="preserve">Premio por puntualidad.- </t>
    </r>
    <r>
      <rPr>
        <sz val="10"/>
        <color indexed="8"/>
        <rFont val="Arial"/>
        <family val="2"/>
      </rPr>
      <t>Asignaciones destinadas a cubrir el pago que las dependencias realizan en beneficio del personal de base y de confianza, por concepto de premio por puntualidad.</t>
    </r>
  </si>
  <si>
    <r>
      <t xml:space="preserve">Premio por asistencia.- </t>
    </r>
    <r>
      <rPr>
        <sz val="10"/>
        <color indexed="8"/>
        <rFont val="Arial"/>
        <family val="2"/>
      </rPr>
      <t>Asignaciones destinadas a cubrir el pago que las dependencias realizan en beneficio del personal de base y de confianza, por concepto de premio por puntualidad.</t>
    </r>
  </si>
  <si>
    <r>
      <t xml:space="preserve">Ayuda para alimentación.- </t>
    </r>
    <r>
      <rPr>
        <sz val="10"/>
        <color indexed="8"/>
        <rFont val="Arial"/>
        <family val="2"/>
      </rPr>
      <t>Asignaciones destinadas a cubrir el pago que las dependencias realizan en beneficio del personal de base y de confianza, por concepto de ayuda para alimentación.</t>
    </r>
  </si>
  <si>
    <r>
      <t xml:space="preserve">Subsidio por incapacidad.- </t>
    </r>
    <r>
      <rPr>
        <sz val="10"/>
        <color indexed="8"/>
        <rFont val="Arial"/>
        <family val="2"/>
      </rPr>
      <t>Asignaciones que se destinan al pago de los subsidios por incapacidad, emitidos por el I.M.S.S., a favor de los empleados de base y de confianza, cuyos importes serán devueltos por el propio I.M.S.S., de conformidad con los convenios existentes entre el municipio y esta Institución.</t>
    </r>
  </si>
  <si>
    <r>
      <t xml:space="preserve">Subsidio para impuesto.- </t>
    </r>
    <r>
      <rPr>
        <sz val="10"/>
        <rFont val="Arial"/>
        <family val="2"/>
      </rPr>
      <t xml:space="preserve">Asignaciones destinadas a cubrir los pagos por concepto de subsidio por los impuestos causados, a cargo de los trabajadores, que el municipio otorga, con la finalidad de disminuir el impacto de las cargas fiscales que afectan a las percepciones reales de los trabajadores de base y de confianza. </t>
    </r>
  </si>
  <si>
    <t>Subsidio para Cuotas a cargo del Patron</t>
  </si>
  <si>
    <t>Prestaciones Sindicales</t>
  </si>
  <si>
    <t>Otras prestaciones sociales y economica</t>
  </si>
  <si>
    <t>Previsiones</t>
  </si>
  <si>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</si>
  <si>
    <t>Previsiones de carácter laboral, económica y de seguridad social</t>
  </si>
  <si>
    <r>
      <rPr>
        <b/>
        <sz val="10"/>
        <rFont val="Arial"/>
        <family val="2"/>
      </rPr>
      <t xml:space="preserve">Previsiones de carácter laboral, económica y de seguridad social.- </t>
    </r>
    <r>
      <rPr>
        <sz val="10"/>
        <rFont val="Arial"/>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</si>
  <si>
    <t>Pago de estímulos a servidores públicos</t>
  </si>
  <si>
    <t xml:space="preserve">Asignaciones destinadas a cubrir estímulos económicos a los servidores públicos de mando, enlace y operativos de los entes públicos, que establezcan las disposiciones aplicables, derivado del desempeño de sus funciones. </t>
  </si>
  <si>
    <t>Estímulos</t>
  </si>
  <si>
    <r>
      <rPr>
        <b/>
        <sz val="10"/>
        <rFont val="Arial"/>
        <family val="2"/>
      </rPr>
      <t>Estímulos.-</t>
    </r>
    <r>
      <rPr>
        <sz val="10"/>
        <rFont val="Arial"/>
        <family val="2"/>
      </rPr>
      <t xml:space="preserve"> Asignaciones destinadas a cubrir los estímulos al personal de los entes públicos puntualidad y asistencia, entre otros; de acuerdo con la normatividad aplicable. </t>
    </r>
  </si>
  <si>
    <r>
      <t xml:space="preserve">Estímulos a la productividad.-  </t>
    </r>
    <r>
      <rPr>
        <sz val="10"/>
        <color indexed="8"/>
        <rFont val="Arial"/>
        <family val="2"/>
      </rPr>
      <t>Asignaciones que se destinan al pago de estímulos a los empleados de base y de confianza, derivados de la evaluación a su productividad, por el cumplimiento de metas.</t>
    </r>
  </si>
  <si>
    <r>
      <t>Estímulos por antigüedad al perso</t>
    </r>
    <r>
      <rPr>
        <sz val="10"/>
        <color indexed="8"/>
        <rFont val="Arial"/>
        <family val="2"/>
      </rPr>
      <t>nal.-</t>
    </r>
    <r>
      <rPr>
        <b/>
        <sz val="10"/>
        <color indexed="8"/>
        <rFont val="Arial"/>
        <family val="2"/>
      </rPr>
      <t xml:space="preserve"> </t>
    </r>
    <r>
      <rPr>
        <sz val="10"/>
        <color indexed="8"/>
        <rFont val="Arial"/>
        <family val="2"/>
      </rPr>
      <t>Asignaciones que las dependencias destinan para cubrir el pago en beneficio del personal por el tiempo efectivo de servicios prestados para el municipio.</t>
    </r>
  </si>
  <si>
    <t>Recompensas</t>
  </si>
  <si>
    <t>Materiales de administración, emisión de documentos y artículos oficiales</t>
  </si>
  <si>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</si>
  <si>
    <t>Materiales, útiles y equipos menores de oficina</t>
  </si>
  <si>
    <r>
      <rPr>
        <b/>
        <sz val="10"/>
        <rFont val="Arial"/>
        <family val="2"/>
      </rPr>
      <t xml:space="preserve">Materiales y útiles de oficina.- </t>
    </r>
    <r>
      <rPr>
        <sz val="10"/>
        <rFont val="Arial"/>
        <family val="2"/>
      </rPr>
      <t>Asignaciones destinadas a la adquisición de materiales, artículos diversos y equipos menores propios para el uso de las oficinas tales como: papelería, formas, libretas, carpetas y cualquier tipo de papel, útiles de escritorio como engrapadoras, perforadoras manuales, sacapuntas; artículos de dibujo, correspondencia y archivo; cestos de basura y otros productos similares entre otros. Podrán cargarse a esta partida los artículos que aparecen a continuacion:</t>
    </r>
  </si>
  <si>
    <t>Agendas de escritorio</t>
  </si>
  <si>
    <t>Libro de actas</t>
  </si>
  <si>
    <t>Sacapuntas</t>
  </si>
  <si>
    <t>Artículos de dibujo</t>
  </si>
  <si>
    <t>Hojas Blancas</t>
  </si>
  <si>
    <t>Separadores</t>
  </si>
  <si>
    <t>Bitácoras</t>
  </si>
  <si>
    <t>Hojas Continuas</t>
  </si>
  <si>
    <t>Soporta Libros</t>
  </si>
  <si>
    <t>Archivo Colgante</t>
  </si>
  <si>
    <t>Papel Stock</t>
  </si>
  <si>
    <t>Sujeta Documentos</t>
  </si>
  <si>
    <t>Banderita post-it</t>
  </si>
  <si>
    <t>Libro Tabular</t>
  </si>
  <si>
    <t>Sobres</t>
  </si>
  <si>
    <t xml:space="preserve">Bicolor </t>
  </si>
  <si>
    <t>Lapiz Borrador</t>
  </si>
  <si>
    <t xml:space="preserve">Tabla de apoyo </t>
  </si>
  <si>
    <t>Blocks de papel</t>
  </si>
  <si>
    <t>Lapiz Adhesivo</t>
  </si>
  <si>
    <t xml:space="preserve">Tarjeta Falsa </t>
  </si>
  <si>
    <t xml:space="preserve">Bolsa para enmicar </t>
  </si>
  <si>
    <t>Libros de registro contable</t>
  </si>
  <si>
    <t>Tarjeteros</t>
  </si>
  <si>
    <t>Bolígrafo</t>
  </si>
  <si>
    <t>Ligas</t>
  </si>
  <si>
    <t>Tintas</t>
  </si>
  <si>
    <t>Borradores para pizarrón</t>
  </si>
  <si>
    <t>Libreta Recados</t>
  </si>
  <si>
    <t xml:space="preserve">Tijeras </t>
  </si>
  <si>
    <t>Broche para archivo de 8 cm.</t>
  </si>
  <si>
    <t>Lápiz</t>
  </si>
  <si>
    <t xml:space="preserve">Juegos de Geometría </t>
  </si>
  <si>
    <t xml:space="preserve">Caja de archivo </t>
  </si>
  <si>
    <t>Marcadores</t>
  </si>
  <si>
    <t xml:space="preserve">Des engrapadora </t>
  </si>
  <si>
    <t>Calculadora de bolsillo</t>
  </si>
  <si>
    <t>Margarita para máquina de escribir eléctrica</t>
  </si>
  <si>
    <t>Despachador</t>
  </si>
  <si>
    <t>Calendario de Escritorio</t>
  </si>
  <si>
    <t xml:space="preserve">Marca texto </t>
  </si>
  <si>
    <t>Engrapadoras</t>
  </si>
  <si>
    <t>Carpetas argollas para archivo</t>
  </si>
  <si>
    <t>Mica Adherible</t>
  </si>
  <si>
    <t>Etiquetas</t>
  </si>
  <si>
    <t>Cartoncillo</t>
  </si>
  <si>
    <t>Micas</t>
  </si>
  <si>
    <t>Exactos</t>
  </si>
  <si>
    <t>Cartulinas</t>
  </si>
  <si>
    <t>Minas</t>
  </si>
  <si>
    <t>Fólderes</t>
  </si>
  <si>
    <t xml:space="preserve">Cinta adhesiva </t>
  </si>
  <si>
    <t xml:space="preserve">Navajas para exacto </t>
  </si>
  <si>
    <t>Foliadores</t>
  </si>
  <si>
    <t>Cinta Canela</t>
  </si>
  <si>
    <t xml:space="preserve">Organizador de escritorio </t>
  </si>
  <si>
    <t>Gises</t>
  </si>
  <si>
    <t>Cinta maskin</t>
  </si>
  <si>
    <t xml:space="preserve">Papel albanene </t>
  </si>
  <si>
    <t xml:space="preserve">Grapas </t>
  </si>
  <si>
    <t>Cinta Corrector</t>
  </si>
  <si>
    <t>Pasta para Engargolar</t>
  </si>
  <si>
    <t xml:space="preserve">Guías alfabéticas </t>
  </si>
  <si>
    <t>Cinta dimo rotulador</t>
  </si>
  <si>
    <t>Papel rollo para fax</t>
  </si>
  <si>
    <t>Hilo cáñamo</t>
  </si>
  <si>
    <t>Clips</t>
  </si>
  <si>
    <t>Papel carbón</t>
  </si>
  <si>
    <t>Hoja para rota folio</t>
  </si>
  <si>
    <t>Cojín para sello</t>
  </si>
  <si>
    <t xml:space="preserve">Papel cascaron </t>
  </si>
  <si>
    <t>Lapiceros</t>
  </si>
  <si>
    <t xml:space="preserve">Compás </t>
  </si>
  <si>
    <t xml:space="preserve">Papel contac </t>
  </si>
  <si>
    <t>Lápices</t>
  </si>
  <si>
    <t>Cordón para gafete</t>
  </si>
  <si>
    <t>Papel Metalizado</t>
  </si>
  <si>
    <t>Libretas</t>
  </si>
  <si>
    <t>Correctores</t>
  </si>
  <si>
    <t>Papel para sumadora</t>
  </si>
  <si>
    <t>Crayones</t>
  </si>
  <si>
    <t>Pestañas Adheribles</t>
  </si>
  <si>
    <t>Reglas</t>
  </si>
  <si>
    <t>Cúter</t>
  </si>
  <si>
    <t>Papel Manila.</t>
  </si>
  <si>
    <t>Revisteros</t>
  </si>
  <si>
    <t>Cubo de notas</t>
  </si>
  <si>
    <t>Pegamentos</t>
  </si>
  <si>
    <t>Rollos de papel para Calculadora</t>
  </si>
  <si>
    <t>Cuenta fácil</t>
  </si>
  <si>
    <t>Pinceles</t>
  </si>
  <si>
    <t>Rola Plica Tinta p/cojín</t>
  </si>
  <si>
    <t>Charola papelera</t>
  </si>
  <si>
    <t xml:space="preserve">Pizarrón o Tablero de corcho </t>
  </si>
  <si>
    <t>Rotulador dymo</t>
  </si>
  <si>
    <t xml:space="preserve">Chinchetas con cabeza </t>
  </si>
  <si>
    <t>Placa de unicel</t>
  </si>
  <si>
    <t xml:space="preserve">Porta clips </t>
  </si>
  <si>
    <t>Plumas</t>
  </si>
  <si>
    <t>Porta Notas</t>
  </si>
  <si>
    <t xml:space="preserve">Porta tarjetas </t>
  </si>
  <si>
    <t>Plumones</t>
  </si>
  <si>
    <t>Porta lápiz para escritorio</t>
  </si>
  <si>
    <t>Postes de Aluminio</t>
  </si>
  <si>
    <t>Porta acetatos</t>
  </si>
  <si>
    <t xml:space="preserve">Post it  </t>
  </si>
  <si>
    <t>Portafolios</t>
  </si>
  <si>
    <t>Protectores de Hojas</t>
  </si>
  <si>
    <t>Refuerzos</t>
  </si>
  <si>
    <t>Escalimetro</t>
  </si>
  <si>
    <t>Materiales y útiles de impresión y reproducción</t>
  </si>
  <si>
    <r>
      <t>Materiales y útiles de impresión y reproducción.- A</t>
    </r>
    <r>
      <rPr>
        <sz val="10"/>
        <rFont val="Arial"/>
        <family val="2"/>
      </rPr>
      <t xml:space="preserve">signaciones destinadas a la adquisición de materiales utilizados en la impresión, reproducción y encuadernación, tales como: fijadores, tintas, pastas, logotipos y demás materiales y útiles para el mismo fin. Incluye rollos fotográficos. </t>
    </r>
  </si>
  <si>
    <t>Material estadístico y geográfico</t>
  </si>
  <si>
    <r>
      <rPr>
        <b/>
        <sz val="10"/>
        <rFont val="Arial"/>
        <family val="2"/>
      </rPr>
      <t xml:space="preserve">Material estadístico y geográfico.- </t>
    </r>
    <r>
      <rPr>
        <sz val="10"/>
        <rFont val="Arial"/>
        <family val="2"/>
      </rPr>
      <t xml:space="preserve">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 </t>
    </r>
  </si>
  <si>
    <t>Materiales, útiles y equipos menores de tecnologías de la información y comunicaciones</t>
  </si>
  <si>
    <r>
      <rPr>
        <b/>
        <sz val="10"/>
        <rFont val="Arial"/>
        <family val="2"/>
      </rPr>
      <t xml:space="preserve">Materiales y útiles de tecnologías de la información y comunicaciones.- </t>
    </r>
    <r>
      <rPr>
        <sz val="10"/>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Podrán cargarse a esta partida los artículos que aparecen a continuacion:</t>
    </r>
  </si>
  <si>
    <t>Cartucho  fotorreceptor</t>
  </si>
  <si>
    <t>Cinta de respaldo</t>
  </si>
  <si>
    <t>Tambor para impresora</t>
  </si>
  <si>
    <t>Cartucho de limpieza para surrestore</t>
  </si>
  <si>
    <t>Discos DVD´s</t>
  </si>
  <si>
    <t>Toner para impresora</t>
  </si>
  <si>
    <t>Cartucho de tinta para impresora</t>
  </si>
  <si>
    <t>Cinta para impresora</t>
  </si>
  <si>
    <t>Toners para fax</t>
  </si>
  <si>
    <t>Cartucho de tinta para ploter</t>
  </si>
  <si>
    <t xml:space="preserve">Cartucho para lector </t>
  </si>
  <si>
    <t>Toner para copiadora</t>
  </si>
  <si>
    <t>Discos compactos</t>
  </si>
  <si>
    <t>Memoria USB</t>
  </si>
  <si>
    <t>Kit de materiales para personalización de licencias de conducir</t>
  </si>
  <si>
    <t xml:space="preserve">Diskettes </t>
  </si>
  <si>
    <t>Funda y/o maletin  para equipo informático</t>
  </si>
  <si>
    <t xml:space="preserve">Porta diskettes </t>
  </si>
  <si>
    <t xml:space="preserve">Fotoconductor  optra </t>
  </si>
  <si>
    <t>Porta CD’s</t>
  </si>
  <si>
    <t>Recarga de Toner</t>
  </si>
  <si>
    <t>Funda para ipaq</t>
  </si>
  <si>
    <t>Material impreso e información digital</t>
  </si>
  <si>
    <r>
      <rPr>
        <b/>
        <sz val="10"/>
        <rFont val="Arial"/>
        <family val="2"/>
      </rPr>
      <t xml:space="preserve">Material impreso e información digital.- </t>
    </r>
    <r>
      <rPr>
        <sz val="10"/>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2131 Material estadístico y geográfico. Podrán cargarse a esta partida los artículos que aparecen a continuacion:</t>
    </r>
  </si>
  <si>
    <t>Audio cassette</t>
  </si>
  <si>
    <t xml:space="preserve">Microcassette </t>
  </si>
  <si>
    <t>Tarjeta dane</t>
  </si>
  <si>
    <t>Estuche p/ equipo de foto / video</t>
  </si>
  <si>
    <t xml:space="preserve">Película instantánea </t>
  </si>
  <si>
    <t>Video cassettes</t>
  </si>
  <si>
    <r>
      <rPr>
        <b/>
        <sz val="10"/>
        <rFont val="Arial"/>
        <family val="2"/>
      </rPr>
      <t>Material de limpieza.-</t>
    </r>
    <r>
      <rPr>
        <sz val="10"/>
        <rFont val="Arial"/>
        <family val="2"/>
      </rPr>
      <t xml:space="preserve"> Asignaciones destinadas a la adquisición de materiales, artículos y enseres para el aseo, limpieza e higiene, tales como: escobas, jergas, detergentes, jabones y otros productos similares. Podrán cargarse a esta partida los artículos que aparecen a continuacion:</t>
    </r>
  </si>
  <si>
    <t>Bomba destapa caño</t>
  </si>
  <si>
    <t>Franelas y jergas</t>
  </si>
  <si>
    <t>Líquidos limpiadores</t>
  </si>
  <si>
    <t xml:space="preserve">Bote para basura </t>
  </si>
  <si>
    <t>Guantes de hule para aseo</t>
  </si>
  <si>
    <t>MOPS</t>
  </si>
  <si>
    <t xml:space="preserve">Ceras y aceites para pisos y muebles </t>
  </si>
  <si>
    <t>Insecticidas</t>
  </si>
  <si>
    <t xml:space="preserve">Papel higiénico </t>
  </si>
  <si>
    <t>Cono desechable</t>
  </si>
  <si>
    <t>Jabones y detergentes</t>
  </si>
  <si>
    <t>Recogedores</t>
  </si>
  <si>
    <t>Químicos para limpieza</t>
  </si>
  <si>
    <t>Jalador</t>
  </si>
  <si>
    <t>Toallas interdobladas de papel</t>
  </si>
  <si>
    <t>Cubetas</t>
  </si>
  <si>
    <t>Escobas</t>
  </si>
  <si>
    <t>Trapeadores</t>
  </si>
  <si>
    <t>Desodorantes para baño</t>
  </si>
  <si>
    <t>Escobillón y escobetillas</t>
  </si>
  <si>
    <t>Cercha</t>
  </si>
  <si>
    <t>Destapa caños líquido</t>
  </si>
  <si>
    <t>Esponjas, fibras y estropajos</t>
  </si>
  <si>
    <t>Estructura  para mops</t>
  </si>
  <si>
    <t>Barriles para basura</t>
  </si>
  <si>
    <t>atomizadores</t>
  </si>
  <si>
    <t>bolsa para basura</t>
  </si>
  <si>
    <t>despachador de toallas de papel</t>
  </si>
  <si>
    <t>aceite para madera</t>
  </si>
  <si>
    <t>cepillos de plastico</t>
  </si>
  <si>
    <t>sosa caustica</t>
  </si>
  <si>
    <t>acido muriatico</t>
  </si>
  <si>
    <t>Materiales y útiles de enseñanza</t>
  </si>
  <si>
    <r>
      <rPr>
        <b/>
        <sz val="10"/>
        <rFont val="Arial"/>
        <family val="2"/>
      </rPr>
      <t>Materiales y útiles de enseñanza.-</t>
    </r>
    <r>
      <rPr>
        <sz val="10"/>
        <rFont val="Arial"/>
        <family val="2"/>
      </rPr>
      <t xml:space="preserve"> Asignaciones destinadas a la adquisición de todo tipo de material didáctico así como materiales y suministros necesarios para las funciones educativas. Podrán cargarse a esta partida los artículos que aparecen a continuacion:</t>
    </r>
  </si>
  <si>
    <t>Materiales que se requieran en la enseñanza en  aulas</t>
  </si>
  <si>
    <t>Programas de cómputos para la enseñanza en instituciones educativas</t>
  </si>
  <si>
    <t>Material audiovisual para programas</t>
  </si>
  <si>
    <t>Mapas y planos didacticos</t>
  </si>
  <si>
    <t>Materiales para el registro e identificación de bienes y personas</t>
  </si>
  <si>
    <r>
      <rPr>
        <b/>
        <sz val="10"/>
        <rFont val="Arial"/>
        <family val="2"/>
      </rPr>
      <t xml:space="preserve">Materiales para el registro e identificación de bienes y personas.- </t>
    </r>
    <r>
      <rPr>
        <sz val="10"/>
        <rFont val="Arial"/>
        <family val="2"/>
      </rPr>
      <t xml:space="preserve">Asignaciones destinadas a la adquisición de materiales requeridos para el registro e identificación en trámites oficiales y servicios a la población, tales como: pasaportes, certificados especiales, formas valoradas, placas de tránsito, licencias de conducir, entre otras. </t>
    </r>
  </si>
  <si>
    <t>Alimentos y utensilios</t>
  </si>
  <si>
    <t xml:space="preserve">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 </t>
  </si>
  <si>
    <t>Productos alimenticios para personas</t>
  </si>
  <si>
    <r>
      <rPr>
        <b/>
        <sz val="10"/>
        <rFont val="Arial"/>
        <family val="2"/>
      </rPr>
      <t xml:space="preserve">Productos alimenticios para personas.- </t>
    </r>
    <r>
      <rPr>
        <sz val="10"/>
        <rFont val="Arial"/>
        <family val="2"/>
      </rPr>
      <t xml:space="preserve"> Asignaciones destinadas a la adquisición de todo tipo de productos alimenticios y bebidas manufacturados o no, independiente de la modalidad de compra o contratación, derivado trabajo por tiempo extra o en días inhábiles derivado de programas que requieren permanencia de servidores públicos en instalaciones del ente público, así como en el desempeño de actividades extraordinarias en el cumplimiento de la función pública. Excluye Viáticos (partidas 3751 y 3761), gastos derivados del concepto 3800 Servicios Oficiales y 1331 y 1332 Horas Extraordinarias no justificadas. </t>
    </r>
  </si>
  <si>
    <t>ARTÍCULO 74-Solo se autoriza el consumo de alimentos dentro y fuera de la ciudad, en los casos estrictamente indispensables, justificando el motivo y relacionando a las personas que participan.</t>
  </si>
  <si>
    <r>
      <rPr>
        <b/>
        <sz val="10"/>
        <rFont val="Arial"/>
        <family val="2"/>
      </rPr>
      <t>Productos alimenticios para preparar alimentos.-</t>
    </r>
    <r>
      <rPr>
        <sz val="10"/>
        <rFont val="Arial"/>
        <family val="2"/>
      </rPr>
      <t xml:space="preserve"> Asignaciones destinadas a la adquisición de todo tipo de productos alimenticios y bebidas para la preparación de alimentos de personas, que por sus actividades, horarios y programación laborales, es necesario que el Municipio les provea la alimentación. </t>
    </r>
  </si>
  <si>
    <t>Productos alimenticios para animales</t>
  </si>
  <si>
    <r>
      <rPr>
        <b/>
        <sz val="10"/>
        <rFont val="Arial"/>
        <family val="2"/>
      </rPr>
      <t xml:space="preserve">Productos alimenticios para animales.- </t>
    </r>
    <r>
      <rPr>
        <sz val="10"/>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Podrán cargarse a esta partida los artículos que aparecen a continuacion:</t>
    </r>
  </si>
  <si>
    <t>Alfalfa en todas sus presentaciones</t>
  </si>
  <si>
    <t>Alimentos preparados</t>
  </si>
  <si>
    <t>Forrajes frescos y achicalados</t>
  </si>
  <si>
    <t>Alimentos balanceados para la cría de todo tipo de animales</t>
  </si>
  <si>
    <t>Utensilios para el servicio de alimentación</t>
  </si>
  <si>
    <r>
      <rPr>
        <b/>
        <sz val="10"/>
        <rFont val="Arial"/>
        <family val="2"/>
      </rPr>
      <t>Utensilios para el servicio de alimentación.-</t>
    </r>
    <r>
      <rPr>
        <sz val="10"/>
        <rFont val="Arial"/>
        <family val="2"/>
      </rPr>
      <t xml:space="preserve"> 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</si>
  <si>
    <t>Materias primas y materiales de producción y comercialización</t>
  </si>
  <si>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</si>
  <si>
    <t>Productos alimenticios, agropecuarios y forestales adquiridos como materia prima</t>
  </si>
  <si>
    <r>
      <rPr>
        <b/>
        <sz val="10"/>
        <rFont val="Arial"/>
        <family val="2"/>
      </rPr>
      <t xml:space="preserve">Productos alimenticios, agropecuarios y forestales adquiridos como materia prima.- </t>
    </r>
    <r>
      <rPr>
        <sz val="10"/>
        <rFont val="Arial"/>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</si>
  <si>
    <r>
      <rPr>
        <b/>
        <sz val="10"/>
        <rFont val="Arial"/>
        <family val="2"/>
      </rPr>
      <t xml:space="preserve">Productos de naturaleza vegetal y forestal adquiridos como materia prima.- </t>
    </r>
    <r>
      <rPr>
        <sz val="10"/>
        <rFont val="Arial"/>
        <family val="2"/>
      </rPr>
      <t>Asignaciones destinadas a la adquisición de productos de naturaleza vegetal y forestal como materias primas en estado natural, transformadas o semi-transformadas, tales como plantas, entre otros, necesarias para las Dependencias diferentes a las contenidas en las demás partidas de este Clasificador. (Arboles, plantas, etc.)</t>
    </r>
  </si>
  <si>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</si>
  <si>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</si>
  <si>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</si>
  <si>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</si>
  <si>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</si>
  <si>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</si>
  <si>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</si>
  <si>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</si>
  <si>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r>
      <rPr>
        <b/>
        <sz val="10"/>
        <rFont val="Arial"/>
        <family val="2"/>
      </rPr>
      <t>Otros productos, adquisición de materia prima.-</t>
    </r>
    <r>
      <rPr>
        <sz val="10"/>
        <rFont val="Arial"/>
        <family val="2"/>
      </rPr>
      <t xml:space="preserve"> Asignaciones destinadas a la adquisición de otros productos  como materias primas en estado natural, transformadas o semi-transformadas, necesarias para las Dependencias diferentes a las contenidas en las demás partidas de este Clasificador. Tierra, abono, macetas, bolsas de uso diferente al de la basura), etc.</t>
    </r>
  </si>
  <si>
    <t>Materiales y artículos de construcción y de reparación</t>
  </si>
  <si>
    <t xml:space="preserve">Asignaciones destinadas a la adquisición de materiales y artículos utilizados en la construcción, reconstrucción, ampliación, adaptación, mejora, conservación, reparación y mantenimiento de bienes inmuebles. </t>
  </si>
  <si>
    <t>Productos minerales no metálicos</t>
  </si>
  <si>
    <r>
      <rPr>
        <b/>
        <sz val="10"/>
        <rFont val="Arial"/>
        <family val="2"/>
      </rPr>
      <t>Productos minerales no metálicos.-</t>
    </r>
    <r>
      <rPr>
        <sz val="10"/>
        <rFont val="Arial"/>
        <family val="2"/>
      </rPr>
      <t xml:space="preserve"> Asignaciones destinadas a la adquisición de productos de para la construccion como arcillas refractarias y no refractarias y cerámica y otros similares para la construcción; loza y porcelana para diversos usos como inodoros, lavamanos, mingitorios y otros similares. Podrán cargarse a esta partida los artículos que aparecen a continuacion.</t>
    </r>
  </si>
  <si>
    <t>Arena</t>
  </si>
  <si>
    <t>Grava</t>
  </si>
  <si>
    <t>Piedras</t>
  </si>
  <si>
    <t>Azulejos</t>
  </si>
  <si>
    <t>Ladrillos</t>
  </si>
  <si>
    <t>Tepetate</t>
  </si>
  <si>
    <t>Bloques</t>
  </si>
  <si>
    <t>Losetas</t>
  </si>
  <si>
    <t>Tejas</t>
  </si>
  <si>
    <t>Cascajo</t>
  </si>
  <si>
    <t>Pisos</t>
  </si>
  <si>
    <t>Escombro</t>
  </si>
  <si>
    <t>Mármol</t>
  </si>
  <si>
    <t>Mosaicos</t>
  </si>
  <si>
    <t>Adoquin</t>
  </si>
  <si>
    <t>Zotehuela</t>
  </si>
  <si>
    <t>Vitropiso</t>
  </si>
  <si>
    <t>Tabique</t>
  </si>
  <si>
    <t>Bovedilla</t>
  </si>
  <si>
    <t>Cemento y productos de concreto</t>
  </si>
  <si>
    <r>
      <rPr>
        <b/>
        <sz val="10"/>
        <rFont val="Arial"/>
        <family val="2"/>
      </rPr>
      <t xml:space="preserve">Cemento y productos de concreto.- </t>
    </r>
    <r>
      <rPr>
        <sz val="10"/>
        <rFont val="Arial"/>
        <family val="2"/>
      </rPr>
      <t xml:space="preserve">Asignaciones destinadas a la adquisición de cemento blanco, gris y especial, pega azulejo y productos de concreto (láminas de asbesto). </t>
    </r>
  </si>
  <si>
    <t>Guarniciòn</t>
  </si>
  <si>
    <t>Cal, yeso y productos de yeso</t>
  </si>
  <si>
    <r>
      <rPr>
        <b/>
        <sz val="10"/>
        <rFont val="Arial"/>
        <family val="2"/>
      </rPr>
      <t xml:space="preserve">Cal, yeso y productos de yeso.- </t>
    </r>
    <r>
      <rPr>
        <sz val="10"/>
        <rFont val="Arial"/>
        <family val="2"/>
      </rPr>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r>
  </si>
  <si>
    <t>Hoja de durock</t>
  </si>
  <si>
    <t>Madera y productos de madera</t>
  </si>
  <si>
    <r>
      <rPr>
        <b/>
        <sz val="10"/>
        <rFont val="Arial"/>
        <family val="2"/>
      </rPr>
      <t xml:space="preserve">Madera y productos de madera.- </t>
    </r>
    <r>
      <rPr>
        <sz val="10"/>
        <rFont val="Arial"/>
        <family val="2"/>
      </rPr>
      <t xml:space="preserve">Asignaciones destinadas a la adquisición de madera y sus derivados. </t>
    </r>
  </si>
  <si>
    <t>Hoja de triplay</t>
  </si>
  <si>
    <t>Duela de pino</t>
  </si>
  <si>
    <t>Polines de pino</t>
  </si>
  <si>
    <t>Tramo de madera</t>
  </si>
  <si>
    <t>Vidrio y productos de vidrio</t>
  </si>
  <si>
    <r>
      <rPr>
        <b/>
        <sz val="10"/>
        <rFont val="Arial"/>
        <family val="2"/>
      </rPr>
      <t>Vidrio y productos de vidrio.-</t>
    </r>
    <r>
      <rPr>
        <sz val="10"/>
        <rFont val="Arial"/>
        <family val="2"/>
      </rPr>
      <t xml:space="preserve"> Asignaciones destinadas a la adquisición de vidrio plano, templado, inastillable y otros vidrios laminados; espejos; envases y artículos de vidrio y fibra de vidrio (láminas). </t>
    </r>
  </si>
  <si>
    <t>Teja fibra de vidrio</t>
  </si>
  <si>
    <t>Material eléctrico y electrónico</t>
  </si>
  <si>
    <r>
      <rPr>
        <b/>
        <sz val="10"/>
        <rFont val="Arial"/>
        <family val="2"/>
      </rPr>
      <t>Material eléctrico y electrónico.-</t>
    </r>
    <r>
      <rPr>
        <sz val="10"/>
        <rFont val="Arial"/>
        <family val="2"/>
      </rPr>
      <t xml:space="preserve"> Asignaciones destinadas a la adquisición de todo tipo de material eléctrico y electrónico que requieran las líneas de transmisión telegráfica, telefónica y de telecomunicaciones, igualmente para la adquisición de materiales necesarios en las instalaciones radiofónicas, radiotelegráficas, entre otras. Podrán cargarse a esta partida los artículos que aparecen a continuacion.</t>
    </r>
  </si>
  <si>
    <t>Abrazadera</t>
  </si>
  <si>
    <t>Cable telefonico, electrico y especializados (semaforos, etc.)</t>
  </si>
  <si>
    <t>Poste metalico</t>
  </si>
  <si>
    <t>Acrilico para luminario</t>
  </si>
  <si>
    <t>Canilla</t>
  </si>
  <si>
    <t>Protector de retenida</t>
  </si>
  <si>
    <t xml:space="preserve">Aislador </t>
  </si>
  <si>
    <t>Capacitores</t>
  </si>
  <si>
    <t>Receptaculo para fotocontrol</t>
  </si>
  <si>
    <t>Alambre</t>
  </si>
  <si>
    <t>Cargador</t>
  </si>
  <si>
    <t>Reduccion bushing</t>
  </si>
  <si>
    <t>Ancla de fierro</t>
  </si>
  <si>
    <t>Centro de carga</t>
  </si>
  <si>
    <t>Reflectores</t>
  </si>
  <si>
    <t>Apagadores</t>
  </si>
  <si>
    <t>Cilindro autobalastrado</t>
  </si>
  <si>
    <t>Registros</t>
  </si>
  <si>
    <t>Aparta rayos</t>
  </si>
  <si>
    <t>Cinta aislante</t>
  </si>
  <si>
    <t>Remate perfonado</t>
  </si>
  <si>
    <t>Autotransformador</t>
  </si>
  <si>
    <t>Cintillo</t>
  </si>
  <si>
    <t>Separador secundario</t>
  </si>
  <si>
    <t>Balastros</t>
  </si>
  <si>
    <t>Clavijas</t>
  </si>
  <si>
    <t>Suministro</t>
  </si>
  <si>
    <t>Baquelita</t>
  </si>
  <si>
    <t>Combinación de alumbrado</t>
  </si>
  <si>
    <t>Switch trifasico</t>
  </si>
  <si>
    <t>Base soquet</t>
  </si>
  <si>
    <t>Conector</t>
  </si>
  <si>
    <t>Tapas de aluminio</t>
  </si>
  <si>
    <t>Bases de lámparas</t>
  </si>
  <si>
    <t>Contactos</t>
  </si>
  <si>
    <t>Terminal</t>
  </si>
  <si>
    <t>Bastidores</t>
  </si>
  <si>
    <t>Fusibles</t>
  </si>
  <si>
    <t>Transformador</t>
  </si>
  <si>
    <t>Bobina</t>
  </si>
  <si>
    <t>Gabinete</t>
  </si>
  <si>
    <t>Tubos</t>
  </si>
  <si>
    <t>Brazo</t>
  </si>
  <si>
    <t>Grapas</t>
  </si>
  <si>
    <t>Zapata y manga contractil</t>
  </si>
  <si>
    <t>Canaletas</t>
  </si>
  <si>
    <t>Interruptor</t>
  </si>
  <si>
    <t>Cortacircuitos</t>
  </si>
  <si>
    <t>Eléctrodos</t>
  </si>
  <si>
    <t>Lámparas</t>
  </si>
  <si>
    <t>Cristal</t>
  </si>
  <si>
    <t>Luminario</t>
  </si>
  <si>
    <t>Cruceta</t>
  </si>
  <si>
    <t>Manga termocontractil</t>
  </si>
  <si>
    <t>Diodos</t>
  </si>
  <si>
    <t>Mangueras luminosas</t>
  </si>
  <si>
    <t>Esferas</t>
  </si>
  <si>
    <t>Multicontactos</t>
  </si>
  <si>
    <t>Extensión</t>
  </si>
  <si>
    <t>Percha para poste</t>
  </si>
  <si>
    <t>Flejes</t>
  </si>
  <si>
    <t>Perno ancla</t>
  </si>
  <si>
    <t>Focos</t>
  </si>
  <si>
    <t>Placas modus</t>
  </si>
  <si>
    <t>Fotoceldas</t>
  </si>
  <si>
    <t>Planta para generar energia</t>
  </si>
  <si>
    <t>Fotocontrol</t>
  </si>
  <si>
    <t>Porta lamparas</t>
  </si>
  <si>
    <t>Transistores</t>
  </si>
  <si>
    <t>Artículos metálicos para la construcción</t>
  </si>
  <si>
    <r>
      <rPr>
        <b/>
        <sz val="10"/>
        <rFont val="Arial"/>
        <family val="2"/>
      </rPr>
      <t>Artículos metálicos para la construcción.-</t>
    </r>
    <r>
      <rPr>
        <sz val="10"/>
        <rFont val="Arial"/>
        <family val="2"/>
      </rPr>
      <t xml:space="preserve"> Asignaciones destinadas a cubrir los gastos por adquisición de productos para construcción hechos de hierro, acero, aluminio, cobre, zinc, bronce y otras aleaciones, entre otros. Podrán cargarse a esta partida los artículos que aparecen a continuacion:</t>
    </r>
  </si>
  <si>
    <t>Alambres</t>
  </si>
  <si>
    <t>Clavos</t>
  </si>
  <si>
    <t>Protección para ventanas</t>
  </si>
  <si>
    <t>Aluminio</t>
  </si>
  <si>
    <t>Kiosco</t>
  </si>
  <si>
    <t>Protección para luminaries</t>
  </si>
  <si>
    <t>Hojalatas</t>
  </si>
  <si>
    <t>Mallas</t>
  </si>
  <si>
    <t>Varillas</t>
  </si>
  <si>
    <t>Lingotes</t>
  </si>
  <si>
    <t>Mallas ciclónicas</t>
  </si>
  <si>
    <t>Ventanas</t>
  </si>
  <si>
    <t>Láminas gálvanizadas</t>
  </si>
  <si>
    <t>Planchas</t>
  </si>
  <si>
    <t>Tornillos</t>
  </si>
  <si>
    <t>Cercas metálicas</t>
  </si>
  <si>
    <t>Puertas</t>
  </si>
  <si>
    <t>Tuercas</t>
  </si>
  <si>
    <t>Elevador automatico metálico para ataúdes</t>
  </si>
  <si>
    <t>Planchones</t>
  </si>
  <si>
    <t>Tubo de PTR galvanizado</t>
  </si>
  <si>
    <t>Banca metalica</t>
  </si>
  <si>
    <t>Perfiles tubular</t>
  </si>
  <si>
    <t>Tubo negro</t>
  </si>
  <si>
    <t>Camilla metálica para ataúdes</t>
  </si>
  <si>
    <t>Materiales complementarios</t>
  </si>
  <si>
    <r>
      <rPr>
        <b/>
        <sz val="10"/>
        <rFont val="Arial"/>
        <family val="2"/>
      </rPr>
      <t>Materiales complementarios .-</t>
    </r>
    <r>
      <rPr>
        <sz val="10"/>
        <rFont val="Arial"/>
        <family val="2"/>
      </rPr>
      <t xml:space="preserve"> Asignaciones destinadas a la adquisición de materiales para el acondicionamiento de los bienes inmuebles, así como materiales no contenidos en las partidas y conceptos anteriores y que por su naturaleza sea un gasto excepcional y demás accesorios, entre otros. Podrán cargarse a esta partida los artículos que aparecen a continuacion.</t>
    </r>
  </si>
  <si>
    <t>Aire comprimido</t>
  </si>
  <si>
    <t>Lona con  argollas</t>
  </si>
  <si>
    <t>Pilas</t>
  </si>
  <si>
    <t>Alfombras</t>
  </si>
  <si>
    <t>Estopa</t>
  </si>
  <si>
    <t>Persianas</t>
  </si>
  <si>
    <t>Baterías para radios</t>
  </si>
  <si>
    <t>Marcos</t>
  </si>
  <si>
    <t>Plantas Artificiales</t>
  </si>
  <si>
    <t>Botón de polietileno (para semáforos)</t>
  </si>
  <si>
    <t>Fotografias impresas( nuevos)</t>
  </si>
  <si>
    <t>Rollos de papel scotch cal</t>
  </si>
  <si>
    <t>Boyas de polietileno (con reflejantes para semáforos)</t>
  </si>
  <si>
    <t>Rollo de vinil autoaderible,  grado ingeniería</t>
  </si>
  <si>
    <t>Rollo de transfer para serigrafía</t>
  </si>
  <si>
    <t>Interruptor  termomagnético</t>
  </si>
  <si>
    <t>Recargas de oxígeno</t>
  </si>
  <si>
    <t xml:space="preserve">Baterías recargable </t>
  </si>
  <si>
    <t>Suministros de registros eléctricos</t>
  </si>
  <si>
    <t>Tapices</t>
  </si>
  <si>
    <t>Banderas</t>
  </si>
  <si>
    <t>Tarjetas electrónica; fuente de poder</t>
  </si>
  <si>
    <t>Vialeta de alto impacto</t>
  </si>
  <si>
    <t>Cargador de baterías</t>
  </si>
  <si>
    <t>Toldos</t>
  </si>
  <si>
    <t>Rollo de papel scotck lite</t>
  </si>
  <si>
    <t>Cortinas de tela</t>
  </si>
  <si>
    <t>Tapetes</t>
  </si>
  <si>
    <t>Fulminantes para pistola hilti</t>
  </si>
  <si>
    <t>Candados</t>
  </si>
  <si>
    <t>taquetes</t>
  </si>
  <si>
    <t>Tanque de refrigeracion (consumible)</t>
  </si>
  <si>
    <t>Cinta teflon</t>
  </si>
  <si>
    <t>Bolardos (de señalamiento)</t>
  </si>
  <si>
    <t>Otros materiales y artículos de construcción y reparación</t>
  </si>
  <si>
    <r>
      <rPr>
        <b/>
        <sz val="10"/>
        <rFont val="Arial"/>
        <family val="2"/>
      </rPr>
      <t xml:space="preserve">Otros materiales y artículos de construcción y reparación .- </t>
    </r>
    <r>
      <rPr>
        <sz val="10"/>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entre otros. Podrán cargarse a esta partida los artículos que aparecen a continuacion.</t>
    </r>
  </si>
  <si>
    <t>Adhesivos</t>
  </si>
  <si>
    <t>Impermeabilizantes</t>
  </si>
  <si>
    <t>Pinturas</t>
  </si>
  <si>
    <t>Barnices</t>
  </si>
  <si>
    <t>Masillas</t>
  </si>
  <si>
    <t>Lijas</t>
  </si>
  <si>
    <t>Esmaltes</t>
  </si>
  <si>
    <t>Selladores</t>
  </si>
  <si>
    <t>Thinner</t>
  </si>
  <si>
    <t>Lacas</t>
  </si>
  <si>
    <t>Resanadores</t>
  </si>
  <si>
    <t>Removedores</t>
  </si>
  <si>
    <t>Gomas-cemento</t>
  </si>
  <si>
    <t>Recubrimientos</t>
  </si>
  <si>
    <t>Soventes</t>
  </si>
  <si>
    <t>Pegamentos, silicones</t>
  </si>
  <si>
    <t>Soldaduras</t>
  </si>
  <si>
    <t>color para cemento</t>
  </si>
  <si>
    <t>Junteador</t>
  </si>
  <si>
    <t>Aflojatodo</t>
  </si>
  <si>
    <t>base coat</t>
  </si>
  <si>
    <t xml:space="preserve">Mortero, preparacion cal, </t>
  </si>
  <si>
    <t>cemento</t>
  </si>
  <si>
    <t>Productos químicos, farmacéuticos y de laboratorio</t>
  </si>
  <si>
    <t xml:space="preserve">Asignaciones destinadas a la adquisición de sustancias, productos químicos y farmacéuticos de aplicación humana o animal; así como toda clase de materiales y suministros médicos y de laboratorio. </t>
  </si>
  <si>
    <t>Productos químicos básicos</t>
  </si>
  <si>
    <r>
      <rPr>
        <b/>
        <sz val="10"/>
        <rFont val="Arial"/>
        <family val="2"/>
      </rPr>
      <t>Productos químicos básicos.-</t>
    </r>
    <r>
      <rPr>
        <sz val="10"/>
        <rFont val="Arial"/>
        <family val="2"/>
      </rPr>
      <t xml:space="preserve"> Asignaciones destinadas a la adquisición de productos químicos básicos y sustancias químicas, entre otros. Podrán cargarse a esta partida los artículos que aparecen a continuacion:</t>
    </r>
  </si>
  <si>
    <t>Acetona</t>
  </si>
  <si>
    <t>Anfetamina</t>
  </si>
  <si>
    <t>Reactivo p/ determinar alcohol en la sangre</t>
  </si>
  <si>
    <t>Agua oxigenada</t>
  </si>
  <si>
    <t>Carbonato de sodio</t>
  </si>
  <si>
    <t>Reactivos antidoping</t>
  </si>
  <si>
    <t>Alcohol (fines no farmacéuticos)</t>
  </si>
  <si>
    <t>Pruebas antidoping</t>
  </si>
  <si>
    <t>Prueba de embarazo</t>
  </si>
  <si>
    <t>Gel antibacterial</t>
  </si>
  <si>
    <t>Fertilizantes, pesticidas y otros agroquímicos</t>
  </si>
  <si>
    <r>
      <rPr>
        <b/>
        <sz val="10"/>
        <rFont val="Arial"/>
        <family val="2"/>
      </rPr>
      <t>Fertilizantes, pesticidas y otros agroquímicos.-</t>
    </r>
    <r>
      <rPr>
        <sz val="10"/>
        <rFont val="Arial"/>
        <family val="2"/>
      </rPr>
      <t xml:space="preserve"> 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Podrán cargarse a esta partida los artículos que aparecen a continuacion:</t>
    </r>
  </si>
  <si>
    <t>Agua destilada</t>
  </si>
  <si>
    <t>Fertilizantes sulfatos</t>
  </si>
  <si>
    <t>Sustrato de Vermiculita</t>
  </si>
  <si>
    <t>Adherentes Adhesol</t>
  </si>
  <si>
    <t>Fungicida</t>
  </si>
  <si>
    <t>Zinc (Quetalado)</t>
  </si>
  <si>
    <t>Insecticida</t>
  </si>
  <si>
    <t>Herbicida</t>
  </si>
  <si>
    <t>Rodenticida</t>
  </si>
  <si>
    <r>
      <rPr>
        <b/>
        <sz val="10"/>
        <rFont val="Arial"/>
        <family val="2"/>
      </rPr>
      <t xml:space="preserve">Medicinas y productos farmacéuticos.- </t>
    </r>
    <r>
      <rPr>
        <sz val="10"/>
        <rFont val="Arial"/>
        <family val="2"/>
      </rPr>
      <t>Asignaciones destinadas a la adquisición de medicinas y productos farmacéuticos de aplicación humana o animal. Incluye productos fármaco-químicos como alcaloides, antibióticos, hormonas y otros compuestos y principios activos entre otros. Podrán cargarse a esta partida los artículos que aparecen a continuacion:</t>
    </r>
  </si>
  <si>
    <t>Alcohol (para fines farmacéuticos)</t>
  </si>
  <si>
    <t>Medicamentos</t>
  </si>
  <si>
    <t>Sueros</t>
  </si>
  <si>
    <t xml:space="preserve">Colinesterasa </t>
  </si>
  <si>
    <t>Oxígeno</t>
  </si>
  <si>
    <t>Vacunas</t>
  </si>
  <si>
    <t>Drogas</t>
  </si>
  <si>
    <t>Plasma</t>
  </si>
  <si>
    <t xml:space="preserve">Xilocaina </t>
  </si>
  <si>
    <t>Medicamentos de patente</t>
  </si>
  <si>
    <t>Materiales, accesorios y suministros médicos</t>
  </si>
  <si>
    <r>
      <rPr>
        <b/>
        <sz val="10"/>
        <rFont val="Arial"/>
        <family val="2"/>
      </rPr>
      <t>Materiales, accesorios y suministros médicos.-</t>
    </r>
    <r>
      <rPr>
        <sz val="10"/>
        <rFont val="Arial"/>
        <family val="2"/>
      </rPr>
      <t xml:space="preserve"> Asignaciones destinadas a la adquisición de toda clase de materiales y suministros médicos que se requieran en hospitales, unidades sanitarias, consultorios, clínicas veterinarias, entre otros. Podrán cargarse a esta partida los artículos que aparecen a continuacion:</t>
    </r>
  </si>
  <si>
    <t xml:space="preserve">Abatelenguas </t>
  </si>
  <si>
    <t xml:space="preserve">Cofia para enfermera </t>
  </si>
  <si>
    <t xml:space="preserve">Lámpara de luz  halógena </t>
  </si>
  <si>
    <t xml:space="preserve">Acrílico autopolimerizable </t>
  </si>
  <si>
    <t>Collarín cervical</t>
  </si>
  <si>
    <t>Lancetas</t>
  </si>
  <si>
    <t xml:space="preserve">Acrílico nictone </t>
  </si>
  <si>
    <t>Compresas de esponjear</t>
  </si>
  <si>
    <t>Lentulos</t>
  </si>
  <si>
    <t>Adaptador individual</t>
  </si>
  <si>
    <t>Cotonetes</t>
  </si>
  <si>
    <t>Lentes</t>
  </si>
  <si>
    <t xml:space="preserve">Adaptador para vacutainer </t>
  </si>
  <si>
    <t>Crf solución para esterilizar</t>
  </si>
  <si>
    <t>Lidocaina</t>
  </si>
  <si>
    <t>Adaptadores de silicona para auxiliares</t>
  </si>
  <si>
    <t>Cronometro</t>
  </si>
  <si>
    <t>Lima</t>
  </si>
  <si>
    <t xml:space="preserve">Adhesivo para resina </t>
  </si>
  <si>
    <t>Cubetas semi-micro</t>
  </si>
  <si>
    <t>Mandril para piedra mizzi</t>
  </si>
  <si>
    <t xml:space="preserve">Aginato jeltra  </t>
  </si>
  <si>
    <t>Cubrebocas</t>
  </si>
  <si>
    <t>Mango para bisturí</t>
  </si>
  <si>
    <t>Aguja de acero inoxidable</t>
  </si>
  <si>
    <t>Cucharas para impresiones</t>
  </si>
  <si>
    <t>Manómetro rápido  líquido nic tone</t>
  </si>
  <si>
    <t xml:space="preserve">Alambre para ortodoncia </t>
  </si>
  <si>
    <t>Dermalon</t>
  </si>
  <si>
    <t>Mercurio</t>
  </si>
  <si>
    <t xml:space="preserve">Alginato </t>
  </si>
  <si>
    <t xml:space="preserve">Dermocleen tintura  </t>
  </si>
  <si>
    <t>Oxifosfato de zinc</t>
  </si>
  <si>
    <t>Algodón</t>
  </si>
  <si>
    <t>Dermodine solución</t>
  </si>
  <si>
    <t>Pañales para adulto</t>
  </si>
  <si>
    <t xml:space="preserve">Alvogyl ( septo don ) </t>
  </si>
  <si>
    <t>Detector de caries</t>
  </si>
  <si>
    <t>Papel estrasa</t>
  </si>
  <si>
    <t>Amalgamas</t>
  </si>
  <si>
    <t>Dextroxtix tira</t>
  </si>
  <si>
    <t>Perilla para bebe</t>
  </si>
  <si>
    <t xml:space="preserve">Anestésico cartucho </t>
  </si>
  <si>
    <t>Dique de hule</t>
  </si>
  <si>
    <t>Piedra mizzi</t>
  </si>
  <si>
    <t xml:space="preserve">Anestésico tópico </t>
  </si>
  <si>
    <t>Dycal</t>
  </si>
  <si>
    <t>Pipetor automático</t>
  </si>
  <si>
    <t xml:space="preserve">Aplicador para dycal </t>
  </si>
  <si>
    <t>Equipo veoclisis</t>
  </si>
  <si>
    <t>Pinzas</t>
  </si>
  <si>
    <t xml:space="preserve">Apositos </t>
  </si>
  <si>
    <t>Escobillones para pipeta, probeta y tubo</t>
  </si>
  <si>
    <t>Pizeta</t>
  </si>
  <si>
    <t xml:space="preserve">Arco young para aislar  metálico </t>
  </si>
  <si>
    <t>Espátulas</t>
  </si>
  <si>
    <t xml:space="preserve">Porta amalgama  </t>
  </si>
  <si>
    <t>Atacador para amalgama</t>
  </si>
  <si>
    <t>Espejo vaginal</t>
  </si>
  <si>
    <t>Porta impresiones</t>
  </si>
  <si>
    <t>Auxiliares auditivos</t>
  </si>
  <si>
    <t>Espejos dentales</t>
  </si>
  <si>
    <t>Porta rollo para papel manila</t>
  </si>
  <si>
    <t xml:space="preserve">Banda de celuloide </t>
  </si>
  <si>
    <t>Eugenol</t>
  </si>
  <si>
    <t>Profilaxis manual o cureta</t>
  </si>
  <si>
    <t>Banda matriz</t>
  </si>
  <si>
    <t>Estetoscopio</t>
  </si>
  <si>
    <t>Prótesis</t>
  </si>
  <si>
    <t xml:space="preserve">Barniz de copal </t>
  </si>
  <si>
    <t>Estuche de diagnostico</t>
  </si>
  <si>
    <t>Pulperil y formocresol</t>
  </si>
  <si>
    <t>Bata desechable</t>
  </si>
  <si>
    <t>Eyectores de saliva</t>
  </si>
  <si>
    <t>Puntas gutapercha</t>
  </si>
  <si>
    <t>Bensol</t>
  </si>
  <si>
    <t>Filtro de venteo</t>
  </si>
  <si>
    <t>Punta de silicón para resina</t>
  </si>
  <si>
    <t>Benzal   solución</t>
  </si>
  <si>
    <t>Filtro jeringa</t>
  </si>
  <si>
    <t xml:space="preserve">Punzocat </t>
  </si>
  <si>
    <t xml:space="preserve">Block de papel de articula </t>
  </si>
  <si>
    <t>Filtro millipak</t>
  </si>
  <si>
    <t xml:space="preserve">Recolector de punzocorntates </t>
  </si>
  <si>
    <t>Bolsa para cadáver</t>
  </si>
  <si>
    <t xml:space="preserve">Formocresol frasco </t>
  </si>
  <si>
    <t xml:space="preserve">Recortadores  para amalgama </t>
  </si>
  <si>
    <t xml:space="preserve">Bolsa tipo tubo de polietileno </t>
  </si>
  <si>
    <t>Frascos barniz de copal</t>
  </si>
  <si>
    <t xml:space="preserve">Resina </t>
  </si>
  <si>
    <t xml:space="preserve">Calibrador a, b, cannabis </t>
  </si>
  <si>
    <t>Fresas para equipo dental</t>
  </si>
  <si>
    <t>Sábanas uso medico</t>
  </si>
  <si>
    <t>Calibrador negativo behring</t>
  </si>
  <si>
    <t>Fundas de mayo</t>
  </si>
  <si>
    <t xml:space="preserve">Scandonest </t>
  </si>
  <si>
    <t xml:space="preserve">Cámara de neubawer </t>
  </si>
  <si>
    <t>Furacin</t>
  </si>
  <si>
    <t>Solución antiséptica</t>
  </si>
  <si>
    <t xml:space="preserve">Campos doble </t>
  </si>
  <si>
    <t xml:space="preserve">Gasas </t>
  </si>
  <si>
    <t xml:space="preserve">Sonda </t>
  </si>
  <si>
    <t xml:space="preserve">Campos hendidos </t>
  </si>
  <si>
    <t>Glucolet blister  pack ames</t>
  </si>
  <si>
    <t xml:space="preserve">Suturas </t>
  </si>
  <si>
    <t>Cartucho anestésico</t>
  </si>
  <si>
    <t>Godetes de cristal</t>
  </si>
  <si>
    <t xml:space="preserve">Tela adhesiva </t>
  </si>
  <si>
    <t>Catgut</t>
  </si>
  <si>
    <t>Golfan sobres</t>
  </si>
  <si>
    <t>Termómetro</t>
  </si>
  <si>
    <t xml:space="preserve">Cavit  g. </t>
  </si>
  <si>
    <t>Gorro para cirujano</t>
  </si>
  <si>
    <t xml:space="preserve">Tira de lija para resina </t>
  </si>
  <si>
    <t xml:space="preserve">Cemento de fosfato de zinc </t>
  </si>
  <si>
    <t>Grapas  (suministros médicos)</t>
  </si>
  <si>
    <t>Tira nervios</t>
  </si>
  <si>
    <t>Cepillo para lavado de instrumental</t>
  </si>
  <si>
    <t>Guante  para actividades medicas</t>
  </si>
  <si>
    <t>Tijera para retirar puntos y sutura</t>
  </si>
  <si>
    <t>Cepillo quirúrgico</t>
  </si>
  <si>
    <t>Harmoglucotest</t>
  </si>
  <si>
    <t xml:space="preserve">Tranpore </t>
  </si>
  <si>
    <t xml:space="preserve">Cepillos  dentales </t>
  </si>
  <si>
    <t>Hilo dental</t>
  </si>
  <si>
    <t>Valija  para  equipo medico</t>
  </si>
  <si>
    <t>Cepillos para profilaxis</t>
  </si>
  <si>
    <t>Hipoclorito</t>
  </si>
  <si>
    <t xml:space="preserve">Venda de yeso </t>
  </si>
  <si>
    <t xml:space="preserve">Cera rosa toda estación filenes </t>
  </si>
  <si>
    <t>Hoja de bisturí</t>
  </si>
  <si>
    <t xml:space="preserve">Venda elástica </t>
  </si>
  <si>
    <t>Huata</t>
  </si>
  <si>
    <t>Venda huata</t>
  </si>
  <si>
    <t>Cinta micropore</t>
  </si>
  <si>
    <t xml:space="preserve">Isodine </t>
  </si>
  <si>
    <t>Venopack normogotero s/aguja</t>
  </si>
  <si>
    <t>Cinta testigo</t>
  </si>
  <si>
    <t xml:space="preserve">Jabón  quirúrgico </t>
  </si>
  <si>
    <t>Venset</t>
  </si>
  <si>
    <t xml:space="preserve">Cintanest alta presión </t>
  </si>
  <si>
    <t>Jeringa</t>
  </si>
  <si>
    <t>Cofaina metálica</t>
  </si>
  <si>
    <t>Lámpara de diagnostico de bolsillo</t>
  </si>
  <si>
    <t>Materiales, accesorios y suministros de laboratorio</t>
  </si>
  <si>
    <r>
      <rPr>
        <b/>
        <sz val="10"/>
        <rFont val="Arial"/>
        <family val="2"/>
      </rPr>
      <t xml:space="preserve">Materiales, accesorios y suministros de laboratorio.- </t>
    </r>
    <r>
      <rPr>
        <sz val="10"/>
        <rFont val="Arial"/>
        <family val="2"/>
      </rPr>
      <t>Asignaciones destinadas a la adquisición de toda clase de materiales y suministros, medicina nuclear y demás materiales y suministros utilizados en los laboratorios médicos, químicos, de investigación, fotográficos, cinematográficos, entre otros. Esta partida incluye animales para experimentación. Podrán cargarse a esta partida los artículos que aparecen a continuacion:</t>
    </r>
  </si>
  <si>
    <t>Abrazadera de acero inoxidable</t>
  </si>
  <si>
    <t>Costal para muestreo de laboratorio</t>
  </si>
  <si>
    <t>Papel filtro</t>
  </si>
  <si>
    <t xml:space="preserve">Abridores de tubos </t>
  </si>
  <si>
    <t>Crisoles</t>
  </si>
  <si>
    <t>Papel fta sirchie</t>
  </si>
  <si>
    <t>Agitador magnético</t>
  </si>
  <si>
    <t>Cristal de espato cálcico</t>
  </si>
  <si>
    <t>Papel Manila</t>
  </si>
  <si>
    <t>Alambre de platino</t>
  </si>
  <si>
    <t>Cristalizadores de vidrio</t>
  </si>
  <si>
    <t>Papel p/limpieza lentes</t>
  </si>
  <si>
    <t>Alcoholímetros</t>
  </si>
  <si>
    <t>Cubos de cobre, fierro, zinc, latón, plomo, madera, aluminio etc.</t>
  </si>
  <si>
    <t>Papel para film</t>
  </si>
  <si>
    <t>Alkaside detergente</t>
  </si>
  <si>
    <t xml:space="preserve">Cubre objetos </t>
  </si>
  <si>
    <t>Papel térmico</t>
  </si>
  <si>
    <t xml:space="preserve">Aluminio </t>
  </si>
  <si>
    <t>Cucharas espátulas de porcelana</t>
  </si>
  <si>
    <t>Pasta para profilaxis</t>
  </si>
  <si>
    <t>Anillos de hierro</t>
  </si>
  <si>
    <t>Cucharilla  para dentina</t>
  </si>
  <si>
    <t>Perlas de vidrio</t>
  </si>
  <si>
    <t>Anillos de pinza</t>
  </si>
  <si>
    <t xml:space="preserve">Cucharillas </t>
  </si>
  <si>
    <t>Piezas de cobalto</t>
  </si>
  <si>
    <t>Animales para experimentación</t>
  </si>
  <si>
    <t xml:space="preserve">Charola de hidratación </t>
  </si>
  <si>
    <t xml:space="preserve">Aplicadores </t>
  </si>
  <si>
    <t>Charolas de mayo</t>
  </si>
  <si>
    <t>Pipetas</t>
  </si>
  <si>
    <t>Banqueta de altura de 1 peldaño.</t>
  </si>
  <si>
    <t>Charolas especiales para laboratorio fotográfico</t>
  </si>
  <si>
    <t>Portamicropipeta</t>
  </si>
  <si>
    <t>Barras de ebonita</t>
  </si>
  <si>
    <t>Electrodos</t>
  </si>
  <si>
    <t>Portamuestras</t>
  </si>
  <si>
    <t>Básculas de precisión</t>
  </si>
  <si>
    <t>Elevador  recto</t>
  </si>
  <si>
    <t>Portaobjetos</t>
  </si>
  <si>
    <t xml:space="preserve">Base de poliestireno  </t>
  </si>
  <si>
    <t xml:space="preserve">Elevador rodas  recto </t>
  </si>
  <si>
    <t>Polvo para revelado huellas</t>
  </si>
  <si>
    <t>Bolitas de nebular de saúco</t>
  </si>
  <si>
    <t xml:space="preserve">Embudos </t>
  </si>
  <si>
    <t>Polvo y liquido acrílico rápido color</t>
  </si>
  <si>
    <t xml:space="preserve">Bolsas  para desechos </t>
  </si>
  <si>
    <t>Eq p/determinación  de trigliceridos</t>
  </si>
  <si>
    <t>Porta amalgamas</t>
  </si>
  <si>
    <t>Boquillas de vidrio</t>
  </si>
  <si>
    <t>Escobillones</t>
  </si>
  <si>
    <t xml:space="preserve">Probeta </t>
  </si>
  <si>
    <t>Botella de aceite para impactor</t>
  </si>
  <si>
    <t>Espátula con hoja de acero</t>
  </si>
  <si>
    <t xml:space="preserve">Propipeta </t>
  </si>
  <si>
    <t>Botellas de vidrio</t>
  </si>
  <si>
    <t>Espejo con mango vaginal</t>
  </si>
  <si>
    <t xml:space="preserve">Protector de oídos willson </t>
  </si>
  <si>
    <t xml:space="preserve">Broca para extracción de núcleos </t>
  </si>
  <si>
    <t>Esponjas para negativos</t>
  </si>
  <si>
    <t>Puentes de kelbin de precisión</t>
  </si>
  <si>
    <t>Bruñidor</t>
  </si>
  <si>
    <t xml:space="preserve">Explorador </t>
  </si>
  <si>
    <t xml:space="preserve">Punta rainin </t>
  </si>
  <si>
    <t>Buffer vial</t>
  </si>
  <si>
    <t xml:space="preserve">Factor reumatoide licon </t>
  </si>
  <si>
    <t xml:space="preserve">Puntas  amarillas para volumen </t>
  </si>
  <si>
    <t>Bulbos de hule</t>
  </si>
  <si>
    <t>Fijador automático</t>
  </si>
  <si>
    <t xml:space="preserve">Puntas azules </t>
  </si>
  <si>
    <t>Buretas no graduadas</t>
  </si>
  <si>
    <t>Fijador para radiografía</t>
  </si>
  <si>
    <t xml:space="preserve">Puntas blancas </t>
  </si>
  <si>
    <t>Cacerolas de porcelana</t>
  </si>
  <si>
    <t xml:space="preserve">Filtros </t>
  </si>
  <si>
    <t xml:space="preserve">Puntas finntip </t>
  </si>
  <si>
    <t xml:space="preserve">Caja para laminillas </t>
  </si>
  <si>
    <t xml:space="preserve">Frasco ámbar </t>
  </si>
  <si>
    <t>Puntas micropipeta</t>
  </si>
  <si>
    <t xml:space="preserve">Cajas de petri </t>
  </si>
  <si>
    <t>Frasco gotero</t>
  </si>
  <si>
    <t xml:space="preserve">Radiografías periapicales </t>
  </si>
  <si>
    <t>Campanas de cultivo</t>
  </si>
  <si>
    <t>Gas comprimido para esprayador</t>
  </si>
  <si>
    <t xml:space="preserve">Recipiente de plástico  para muestras </t>
  </si>
  <si>
    <t xml:space="preserve">Campanillas eléctricas </t>
  </si>
  <si>
    <t>Glucómetro abbot</t>
  </si>
  <si>
    <t>Resina fotocargable</t>
  </si>
  <si>
    <t>Cápsulas de porcelana</t>
  </si>
  <si>
    <t>Gradilla</t>
  </si>
  <si>
    <t xml:space="preserve">Resinas dentales     </t>
  </si>
  <si>
    <t xml:space="preserve">Careta Wilson </t>
  </si>
  <si>
    <t>Iluminador fibra óptica</t>
  </si>
  <si>
    <t>Riñones de acero inoxidable</t>
  </si>
  <si>
    <t xml:space="preserve">Carretes de hilo de seda </t>
  </si>
  <si>
    <t>Ionomero de vidrio</t>
  </si>
  <si>
    <t xml:space="preserve">Rx radiografias </t>
  </si>
  <si>
    <t>Cartas de flujo para registro</t>
  </si>
  <si>
    <t>Lámpara de cátodo hueco</t>
  </si>
  <si>
    <t>Sacarímetros</t>
  </si>
  <si>
    <t xml:space="preserve">Cartucho varnstead desionizador </t>
  </si>
  <si>
    <t>Lámpara de luz ultravioleta</t>
  </si>
  <si>
    <t xml:space="preserve">Separador de yeso acrílico </t>
  </si>
  <si>
    <t xml:space="preserve">Cartuchos wilson </t>
  </si>
  <si>
    <t>Lana de vidrio</t>
  </si>
  <si>
    <t>Tanques de revelado</t>
  </si>
  <si>
    <t>Celda de cuarzo</t>
  </si>
  <si>
    <t>Lápiz punta de diamante</t>
  </si>
  <si>
    <t>Tapas de seguridad para tubos</t>
  </si>
  <si>
    <t xml:space="preserve">Celdas de metacrilato </t>
  </si>
  <si>
    <t>Legras</t>
  </si>
  <si>
    <t xml:space="preserve">Tapones de goma </t>
  </si>
  <si>
    <t xml:space="preserve">Celdas transparentes </t>
  </si>
  <si>
    <t>Liquido revelador y fijador</t>
  </si>
  <si>
    <t xml:space="preserve">Tazas de hule para alginato </t>
  </si>
  <si>
    <t>Cepillos curtín</t>
  </si>
  <si>
    <t>Lupas</t>
  </si>
  <si>
    <t>Termómetro para refrigerador</t>
  </si>
  <si>
    <t xml:space="preserve">Cesto en metal galvanizado </t>
  </si>
  <si>
    <t>Malla para laboratorio</t>
  </si>
  <si>
    <t>Tijera punta botón de uso rudo azul</t>
  </si>
  <si>
    <t>Cestos de alambre para tubos de cultivo</t>
  </si>
  <si>
    <t>Manguera de látex</t>
  </si>
  <si>
    <t>Tijera recta de acero inoxidable</t>
  </si>
  <si>
    <t>Cidex</t>
  </si>
  <si>
    <t>Manos  para morteros</t>
  </si>
  <si>
    <t>Tiras de control check-stix control+y-</t>
  </si>
  <si>
    <t>Cilindros graduados</t>
  </si>
  <si>
    <t>Material de radiológico de señales y para verificación de pesas y medidas</t>
  </si>
  <si>
    <t>Tiras electrodos precisión plus</t>
  </si>
  <si>
    <t>Cinta aisladora eléctrica</t>
  </si>
  <si>
    <t>Material para radiografía,  electrocardiografía y medicina nuclear</t>
  </si>
  <si>
    <t>Tiras para orina</t>
  </si>
  <si>
    <t>Cinta indicadora de esterilización</t>
  </si>
  <si>
    <t>Matraces</t>
  </si>
  <si>
    <t>Tiras reactivas varios usos (incluye antidoping)</t>
  </si>
  <si>
    <t xml:space="preserve">Cinta matriz </t>
  </si>
  <si>
    <t>Mecheros</t>
  </si>
  <si>
    <t>Triángulos de porcelana</t>
  </si>
  <si>
    <t>Cinta p/levantamiento de huellas</t>
  </si>
  <si>
    <t>Membrana celulosa</t>
  </si>
  <si>
    <t>Tricornios</t>
  </si>
  <si>
    <t>Cistiflon</t>
  </si>
  <si>
    <t>Tubos para laboratorio</t>
  </si>
  <si>
    <t>Colecciones de mediciones</t>
  </si>
  <si>
    <t>Micropipeta digital</t>
  </si>
  <si>
    <t>Varillas de vidrio</t>
  </si>
  <si>
    <t>Colecciones electroestáticas</t>
  </si>
  <si>
    <t>Microporo</t>
  </si>
  <si>
    <t>Vaso de precipitado</t>
  </si>
  <si>
    <t xml:space="preserve">Condensador de 2 puntas </t>
  </si>
  <si>
    <t>Microvales</t>
  </si>
  <si>
    <t>Viales</t>
  </si>
  <si>
    <t>Condensador de rosario con 5 bulbos</t>
  </si>
  <si>
    <t>Morteros</t>
  </si>
  <si>
    <t xml:space="preserve">Vidrio de reloj </t>
  </si>
  <si>
    <t>Copas sin graduar</t>
  </si>
  <si>
    <t>Orador acero</t>
  </si>
  <si>
    <t>Wescott</t>
  </si>
  <si>
    <t>Copillas de muestra  y reacción</t>
  </si>
  <si>
    <t>Papel aluminio</t>
  </si>
  <si>
    <t>Glucotide</t>
  </si>
  <si>
    <t>Electrocardiografía</t>
  </si>
  <si>
    <t>Fibras sintéticas, hules, plásticos y derivados</t>
  </si>
  <si>
    <r>
      <rPr>
        <b/>
        <sz val="10"/>
        <rFont val="Arial"/>
        <family val="2"/>
      </rPr>
      <t xml:space="preserve">Fibras sintéticas, hules, plásticos y derivados.- </t>
    </r>
    <r>
      <rPr>
        <sz val="10"/>
        <rFont val="Arial"/>
        <family val="2"/>
      </rPr>
      <t xml:space="preserve">Asignaciones destinadas a cubrir erogaciones por adquisición de productos a partir del hule o de resinas plásticas, perfiles, tubos y conexiones, productos laminados, placas espumas, envases y contenedores, entre otros productos. Incluye P.V.C. </t>
    </r>
  </si>
  <si>
    <t>Otros productos químicos</t>
  </si>
  <si>
    <t>Combustibles, lubricantes y aditivos</t>
  </si>
  <si>
    <t xml:space="preserve">Asignaciones destinadas a la adquisición de combustibles, lubricantes y aditivos de todo tipo, necesarios para el funcionamiento de vehículos de transporte terrestres, aéreos, marítimos, lacustres y fluviales; así como de maquinaria y equipo. </t>
  </si>
  <si>
    <r>
      <rPr>
        <b/>
        <sz val="10"/>
        <rFont val="Arial"/>
        <family val="2"/>
      </rPr>
      <t xml:space="preserve">Combustibles, lubricantes y aditivos para vehiculos destinados para la ejecucion de programas de seguridad publica  .- </t>
    </r>
    <r>
      <rPr>
        <sz val="10"/>
        <rFont val="Arial"/>
        <family val="2"/>
      </rPr>
      <t>Asignaciones destinadas a la adquisición de combustibles en estado liquido o gaseoso, crudos o refinados, productos derivados del petróleo (como gasolina, diesel, leña, etc.), aceites y grasas lubricantes para el uso en equipo industrial y regeneración de aceite usado. los usados por  patrullas,vehiculos destinados para la ejecución de  programas de seguridad pública, transito, etc.</t>
    </r>
  </si>
  <si>
    <t xml:space="preserve">Artículo 55.- Las Dependencias en el ejercicio de la partida de “Combustibles, lubricantes y aditivos” para vehículos terrestres asignados a servidores públicos deberá observar lo siguiente: 
I. La dotación de combustible deberá usarse exclusivamente en el vehículo para el cual esta designada y para cumplir funciones oficiales;
II. Las solicitudes de dotaciones extras de combustible para vehículos oficiales únicamente se autorizará en los casos en los que se encuentre justificado y de acuerdo con la naturaleza de las funciones para las que se designe el vehículo;
III. La asignación de combustible a vehículos particulares, deberá sujetarse a la validación que realice la Tesorería y la formalización mediante convenio a través de la Dirección General de Recursos Materiales y Servicios Generales;
IV. Por lo que se refiere al Mantenimiento y conservación de vehículos terrestres, la Tesorería emitirá los controles y así como el procedimiento al que deberán sujetarse las Dependencias que integran la Administración Pública Centralizada. 
</t>
  </si>
  <si>
    <r>
      <rPr>
        <b/>
        <sz val="10"/>
        <rFont val="Arial"/>
        <family val="2"/>
      </rPr>
      <t xml:space="preserve">Combustibles, lubricantes y aditivos destinados para actividades operativas.- </t>
    </r>
    <r>
      <rPr>
        <sz val="10"/>
        <rFont val="Arial"/>
        <family val="2"/>
      </rPr>
      <t xml:space="preserve">Asignaciones destinadas a la adquisición de combustibles en estado líquido o gaseoso, crudos o refinados, tales como: petróleo, gas natural, gasolina; grasas y lubricantes, tales como: lubricantes sólidos y sintéticos, aceites ligeros y pesados, aditivos, espesadores, etc. Requeridos para el funcionamiento de vehículos y equipo de transporte terrestre, de ambulancias, grúas, barredoras, recolectores de basura y desechos, trascabos, motoconformadoras, retroexcavadoras, autobuses, helicópteros, aplanadoras, excavadoras, perforadoras de suelo, tractocamiones, tractores, vehiculos destinados para la ejecucion de programas de  salud, tránsito, educación, entre otros, así como para el funcionamiento de maquinaria y equipo para la producción de servicios, tales como cocinetas, boilers, entre otros.    </t>
    </r>
  </si>
  <si>
    <r>
      <rPr>
        <b/>
        <sz val="10"/>
        <rFont val="Arial"/>
        <family val="2"/>
      </rPr>
      <t>Combustibles, lubricantes y aditivos destinados para actividades administrativas.-</t>
    </r>
    <r>
      <rPr>
        <sz val="10"/>
        <rFont val="Arial"/>
        <family val="2"/>
      </rPr>
      <t xml:space="preserve"> Asignaciones destinadas a la adquisición de combustibles en estado líquido o gaseoso, crudos o refinados, tales como: petróleo, gas natural, gasolina; grasas y lubricantes, tales como: lubricantes sólidos y sintéticos, aceites ligeros y pesados, aditivos espesadores, etc., requeridos para el funcionamiento de vehículos y equipo de transporte terrestre para el reparto de mensajería, traslado de equipo, materiales y suministros, así como los asignados a los servidores públicos de mando por requerimiento de su cargo en el desempeño de sus funciones oficiales. </t>
    </r>
    <r>
      <rPr>
        <sz val="10"/>
        <color indexed="10"/>
        <rFont val="Arial"/>
        <family val="2"/>
      </rPr>
      <t xml:space="preserve">****** </t>
    </r>
  </si>
  <si>
    <t>Carbón y sus derivados</t>
  </si>
  <si>
    <t>Vestuario, blancos, prendas de protección y artículos deportivos</t>
  </si>
  <si>
    <t xml:space="preserve">Asignaciones destinadas a la adquisición de vestuario y sus accesorios, blancos, artículos deportivos; así como prendas de protección personal diferentes a las de seguridad. </t>
  </si>
  <si>
    <t>Vestuario y uniformes</t>
  </si>
  <si>
    <r>
      <rPr>
        <b/>
        <sz val="10"/>
        <rFont val="Arial"/>
        <family val="2"/>
      </rPr>
      <t xml:space="preserve">Vestuario y uniformes destinados a actividades administrativas.- </t>
    </r>
    <r>
      <rPr>
        <sz val="10"/>
        <rFont val="Arial"/>
        <family val="2"/>
      </rPr>
      <t xml:space="preserve">Asignaciones destinadas a la adquisición de toda clase de prendas de vestir y a la fabricación de accesorios de vestir, además de las insignias, distintivos, emblemas, banderas, banderines anexos. Podrán cargarse a esta partida los artículos que aparecen a continuacion: </t>
    </r>
    <r>
      <rPr>
        <sz val="10"/>
        <color indexed="10"/>
        <rFont val="Arial"/>
        <family val="2"/>
      </rPr>
      <t xml:space="preserve">*** </t>
    </r>
  </si>
  <si>
    <t xml:space="preserve">Artículo 49.- Sólo se autorizarán las compras de uniformes para el desempeño de las funciones de seguridad pública tránsito, así como aquellos que por la naturaleza de la operación, requieran equipos y prendas de protección para seguridad laboral o de identificación. </t>
  </si>
  <si>
    <t>Blusas</t>
  </si>
  <si>
    <t>Calzado caballero</t>
  </si>
  <si>
    <t>Pantalones</t>
  </si>
  <si>
    <t>Chamarras</t>
  </si>
  <si>
    <t>Camisas</t>
  </si>
  <si>
    <t>Ropa y calzado de trabajo</t>
  </si>
  <si>
    <t>Corbatas</t>
  </si>
  <si>
    <t>Faldas</t>
  </si>
  <si>
    <t>Traje administrativo</t>
  </si>
  <si>
    <t>Calzado dama</t>
  </si>
  <si>
    <t>Prendas de vestir</t>
  </si>
  <si>
    <t>Uniformes</t>
  </si>
  <si>
    <r>
      <rPr>
        <b/>
        <sz val="10"/>
        <rFont val="Arial"/>
        <family val="2"/>
      </rPr>
      <t>Vestuario y uniformes destinados a actividades opertativas.-</t>
    </r>
    <r>
      <rPr>
        <sz val="10"/>
        <rFont val="Arial"/>
        <family val="2"/>
      </rPr>
      <t xml:space="preserve"> Asignaciones destinadas a la adquisición de toda clase de ropa elaborada y sus accesorios para llevar a cabo actividades operativas. Podrán cargarse a esta partida los artículos que aparecen a continuacion:</t>
    </r>
  </si>
  <si>
    <t>Almohadas</t>
  </si>
  <si>
    <t>Casacas</t>
  </si>
  <si>
    <t xml:space="preserve">Mangas impermeables </t>
  </si>
  <si>
    <t>Banderines</t>
  </si>
  <si>
    <t xml:space="preserve">Cinturones </t>
  </si>
  <si>
    <t>Manteles</t>
  </si>
  <si>
    <t xml:space="preserve">Banderola de malla </t>
  </si>
  <si>
    <t>Cobertores, cobijas y frazadas</t>
  </si>
  <si>
    <t>Mochila táctica</t>
  </si>
  <si>
    <t>Bata cocinera</t>
  </si>
  <si>
    <t>Cofia para enfermera</t>
  </si>
  <si>
    <t xml:space="preserve">Moscoba </t>
  </si>
  <si>
    <t>Bata para médico</t>
  </si>
  <si>
    <t>Colchas</t>
  </si>
  <si>
    <t xml:space="preserve">Overoles </t>
  </si>
  <si>
    <t>Bata para intendencia</t>
  </si>
  <si>
    <t>Colchones y colchonetas</t>
  </si>
  <si>
    <t xml:space="preserve">Pantalones </t>
  </si>
  <si>
    <t xml:space="preserve">Bata de trabajo  </t>
  </si>
  <si>
    <t xml:space="preserve">Pants </t>
  </si>
  <si>
    <t xml:space="preserve">Bermudas </t>
  </si>
  <si>
    <t>Playeras</t>
  </si>
  <si>
    <t xml:space="preserve">Blusas </t>
  </si>
  <si>
    <t xml:space="preserve">Filipinas </t>
  </si>
  <si>
    <t xml:space="preserve">Sabanas </t>
  </si>
  <si>
    <t>Botas de trabajo</t>
  </si>
  <si>
    <t>Gorras</t>
  </si>
  <si>
    <t>Sudadera</t>
  </si>
  <si>
    <t xml:space="preserve">Cachuchas </t>
  </si>
  <si>
    <t>Gorro para cocinera</t>
  </si>
  <si>
    <t>Shorts</t>
  </si>
  <si>
    <t xml:space="preserve">Calzado militar, industrial, medico y deportivo </t>
  </si>
  <si>
    <t>Guantes</t>
  </si>
  <si>
    <t>Toallas</t>
  </si>
  <si>
    <t xml:space="preserve">Camisa </t>
  </si>
  <si>
    <t xml:space="preserve">Impermeables </t>
  </si>
  <si>
    <t>Tenis</t>
  </si>
  <si>
    <t xml:space="preserve">Camisola </t>
  </si>
  <si>
    <t>placas metal/insignias operativas</t>
  </si>
  <si>
    <t>Traje de gala</t>
  </si>
  <si>
    <t>Calzado para caballero</t>
  </si>
  <si>
    <t>Hombreras  rango</t>
  </si>
  <si>
    <t>Uniformes deportivos</t>
  </si>
  <si>
    <t>Calzado para dama</t>
  </si>
  <si>
    <t xml:space="preserve">Mandiles </t>
  </si>
  <si>
    <t>Pijama quirurgica</t>
  </si>
  <si>
    <t>chaleco</t>
  </si>
  <si>
    <t>Traje secretarial</t>
  </si>
  <si>
    <t>cangureras cajeros</t>
  </si>
  <si>
    <t>calcetas</t>
  </si>
  <si>
    <r>
      <rPr>
        <b/>
        <sz val="10"/>
        <rFont val="Arial"/>
        <family val="2"/>
      </rPr>
      <t>Prendas de seguridad y protección personal.-</t>
    </r>
    <r>
      <rPr>
        <sz val="10"/>
        <rFont val="Arial"/>
        <family val="2"/>
      </rPr>
      <t xml:space="preserve"> 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 Podrán cargarse a esta partida los artículos que aparecen a continuacion;</t>
    </r>
  </si>
  <si>
    <t>Anteojos para soldador</t>
  </si>
  <si>
    <t>Chaleco de malla con cinta reflejante</t>
  </si>
  <si>
    <t>Goggles protectores</t>
  </si>
  <si>
    <t>Atenuadores de ruido</t>
  </si>
  <si>
    <t>Chaleco salvavidas tipo v con reflejante</t>
  </si>
  <si>
    <t xml:space="preserve">Guantes  </t>
  </si>
  <si>
    <t xml:space="preserve">Bolsa de dormir </t>
  </si>
  <si>
    <t>Lampara de mano</t>
  </si>
  <si>
    <t>Guantes de carnaza</t>
  </si>
  <si>
    <t xml:space="preserve">Rodilleras </t>
  </si>
  <si>
    <t xml:space="preserve">Botas de hule </t>
  </si>
  <si>
    <t>Impermeables</t>
  </si>
  <si>
    <t>Caretas</t>
  </si>
  <si>
    <t>Botas de asbesto</t>
  </si>
  <si>
    <t>Juego de cinturón y bandola</t>
  </si>
  <si>
    <t>Casco protector</t>
  </si>
  <si>
    <t>Choclos de hule</t>
  </si>
  <si>
    <t>Mascarilla antigas</t>
  </si>
  <si>
    <t>Codera</t>
  </si>
  <si>
    <t>Faja de protección lumbar</t>
  </si>
  <si>
    <t xml:space="preserve">Mascarilla </t>
  </si>
  <si>
    <t>Faja industrial</t>
  </si>
  <si>
    <t>Bota pantalonera</t>
  </si>
  <si>
    <t>Filtros lana</t>
  </si>
  <si>
    <t>Arnes</t>
  </si>
  <si>
    <t>Cinturones</t>
  </si>
  <si>
    <t>Fornituras</t>
  </si>
  <si>
    <t>Absorvedor</t>
  </si>
  <si>
    <t>Cinto con bandola</t>
  </si>
  <si>
    <t>Respirador facial</t>
  </si>
  <si>
    <t>sombrillas</t>
  </si>
  <si>
    <t>Capucha profesional</t>
  </si>
  <si>
    <t>Cartucho contra vapores organicos</t>
  </si>
  <si>
    <t>Baston expandible</t>
  </si>
  <si>
    <t>Artículos deportivos</t>
  </si>
  <si>
    <r>
      <rPr>
        <b/>
        <sz val="10"/>
        <rFont val="Arial"/>
        <family val="2"/>
      </rPr>
      <t>Artículos deportivos</t>
    </r>
    <r>
      <rPr>
        <sz val="10"/>
        <rFont val="Arial"/>
        <family val="2"/>
      </rPr>
      <t>.- Asignaciones destinadas a la adquisición de todo tipo de artículos deportivos que los entes públicos realizan en cumplimiento de su función pública. Podrán cargarse a esta partida los artículos que aparecen a continuacion:</t>
    </r>
  </si>
  <si>
    <t>Balones</t>
  </si>
  <si>
    <t>Lámpara de gas</t>
  </si>
  <si>
    <t>Raquetas</t>
  </si>
  <si>
    <t>Domis tekno alto impacto medianos</t>
  </si>
  <si>
    <t>Redes</t>
  </si>
  <si>
    <t>Trofeos</t>
  </si>
  <si>
    <t>Guantes deportivos</t>
  </si>
  <si>
    <t>Productos textiles</t>
  </si>
  <si>
    <r>
      <t xml:space="preserve">Productos textiles.- </t>
    </r>
    <r>
      <rPr>
        <sz val="10"/>
        <rFont val="Arial"/>
        <family val="2"/>
      </rPr>
      <t xml:space="preserve"> Asignaciones destinadas a la adquisición de fibras naturales como lino, seda, algodón, ixtle y henequén; hilados e hilos de fibras naturales o sintéticas. </t>
    </r>
  </si>
  <si>
    <t>Blancos y otros productos textiles, excepto prendas de vestir</t>
  </si>
  <si>
    <r>
      <rPr>
        <b/>
        <sz val="10"/>
        <rFont val="Arial"/>
        <family val="2"/>
      </rPr>
      <t>Blancos y otros productos textiles, excepto prendas de vestir.-</t>
    </r>
    <r>
      <rPr>
        <sz val="10"/>
        <rFont val="Arial"/>
        <family val="2"/>
      </rPr>
      <t xml:space="preserve"> Asignaciones destinadas a la adquisición todo tipo de blancos. Esta partida excluye los artículos previstos en la partida 2712 Vestuario y uniformes destinados para actividades operativas.  Podrán cargarse a esta partida los artículos que aparecen a continuacion:</t>
    </r>
  </si>
  <si>
    <t>Colchonetas</t>
  </si>
  <si>
    <t xml:space="preserve">Fundas </t>
  </si>
  <si>
    <t>Cobertores</t>
  </si>
  <si>
    <t xml:space="preserve">Colchones </t>
  </si>
  <si>
    <t>Batas</t>
  </si>
  <si>
    <t xml:space="preserve">Sábanas  </t>
  </si>
  <si>
    <t>Materiales y suministros para seguridad</t>
  </si>
  <si>
    <t>Asignaciones destinadas a la adquisición de materiales, sustancias explosivas y prendas de protección personal necesarias en los programas de seguridad</t>
  </si>
  <si>
    <t>Sustancias y materiales explosivos</t>
  </si>
  <si>
    <t>Materiales de seguridad pública</t>
  </si>
  <si>
    <r>
      <rPr>
        <b/>
        <sz val="10"/>
        <rFont val="Arial"/>
        <family val="2"/>
      </rPr>
      <t xml:space="preserve">Materiales de seguridad pública.- </t>
    </r>
    <r>
      <rPr>
        <sz val="10"/>
        <rFont val="Arial"/>
        <family val="2"/>
      </rPr>
      <t xml:space="preserve">Asignaciones destinadas a la adquisición de toda clase de suministros propios de la industria militar y de seguridad pública. Podrán cargarse a esta partida los artículos que aparecen a continuacion: </t>
    </r>
    <r>
      <rPr>
        <sz val="10"/>
        <color indexed="10"/>
        <rFont val="Arial"/>
        <family val="2"/>
      </rPr>
      <t>*** .</t>
    </r>
  </si>
  <si>
    <t>Municiones</t>
  </si>
  <si>
    <t xml:space="preserve">Multiplicador paw p63m </t>
  </si>
  <si>
    <t xml:space="preserve">Triángulo de rescate bermude c-80 </t>
  </si>
  <si>
    <t>Espoletas</t>
  </si>
  <si>
    <t xml:space="preserve">Linterna duo led 14 e72p </t>
  </si>
  <si>
    <t xml:space="preserve">Arnés Newton fast C73F </t>
  </si>
  <si>
    <t>Granadas</t>
  </si>
  <si>
    <t xml:space="preserve">Cargador accu duo e65 2 </t>
  </si>
  <si>
    <t xml:space="preserve">Polea twin p65 </t>
  </si>
  <si>
    <t>Balas</t>
  </si>
  <si>
    <t>Juego de riendas (elemento equino)</t>
  </si>
  <si>
    <t xml:space="preserve">Polea rescue p 50 </t>
  </si>
  <si>
    <t>Porta esposas de baqueta</t>
  </si>
  <si>
    <t>Cabezadas</t>
  </si>
  <si>
    <t xml:space="preserve">Polea Tandem Speed P21 SPE </t>
  </si>
  <si>
    <t>Farola giratoria tipo europeo c bombilla h-1 12bv</t>
  </si>
  <si>
    <t>Cinchos</t>
  </si>
  <si>
    <t xml:space="preserve">Polea pro traxion 951 </t>
  </si>
  <si>
    <t>Silbatos para agente de tránsito de la marca "angeles"</t>
  </si>
  <si>
    <t>Herradura de metal (elemento equino)</t>
  </si>
  <si>
    <t xml:space="preserve">Descensor 1d d20 </t>
  </si>
  <si>
    <t>Porta gas de baqueta</t>
  </si>
  <si>
    <t>Puntillas de herraduras</t>
  </si>
  <si>
    <t xml:space="preserve">Descensor rack d11 </t>
  </si>
  <si>
    <t>Gas lacrimógeno marca sabre de 110 gr</t>
  </si>
  <si>
    <t>Caronas</t>
  </si>
  <si>
    <t xml:space="preserve">Descensor tuba d12 </t>
  </si>
  <si>
    <t xml:space="preserve">Porta lámpara baqueta </t>
  </si>
  <si>
    <t>Paseadores</t>
  </si>
  <si>
    <t xml:space="preserve">Descensor huit d01 </t>
  </si>
  <si>
    <t xml:space="preserve">Porta tonfa de baqueta </t>
  </si>
  <si>
    <t>Correas (elemento canino)</t>
  </si>
  <si>
    <t xml:space="preserve">Descensor huit d02 </t>
  </si>
  <si>
    <t>Funda pistola</t>
  </si>
  <si>
    <t>Maniquetas</t>
  </si>
  <si>
    <t xml:space="preserve">Anti caidas asap b71 </t>
  </si>
  <si>
    <t xml:space="preserve">Colchonetas en hule espuma con forro de vinyl en color verde medidas 1mx2mx10cm. Para practicas de </t>
  </si>
  <si>
    <t>Cargador 9mm para ceska</t>
  </si>
  <si>
    <t>Tatami de 1 pulgada de grosor, 1 metro x 1 metro cuadrado</t>
  </si>
  <si>
    <t>Funda para pierna marca safari land para glock 17</t>
  </si>
  <si>
    <t>Cargadp 9 mm para bereta</t>
  </si>
  <si>
    <t xml:space="preserve">Kit para motocicleta harley davidson mod xl sporttster 883, modelo 2006 marca code3, que </t>
  </si>
  <si>
    <t xml:space="preserve">Cuerda retractable para arnés línea de vida mod. 8327/10ftyl </t>
  </si>
  <si>
    <t>Plomos 4 lbs p/equipo de buceo</t>
  </si>
  <si>
    <t>Autoparlantes con sirena y bocinas</t>
  </si>
  <si>
    <t>Bolsa para cuerda</t>
  </si>
  <si>
    <t>Cartucho para cal. 9 mm</t>
  </si>
  <si>
    <t>Cartucho de polvo 3m 209407000</t>
  </si>
  <si>
    <t xml:space="preserve">Tonfas </t>
  </si>
  <si>
    <t>Cartucho cal. 38 spl</t>
  </si>
  <si>
    <t>Pertigas de luminio de fibra de vidrio ajustables de 9mts,6mts,3mts</t>
  </si>
  <si>
    <t>Bastón retráctil</t>
  </si>
  <si>
    <t>Cartucho cal. 223</t>
  </si>
  <si>
    <t xml:space="preserve">Eslinga estática 100 mts. </t>
  </si>
  <si>
    <t xml:space="preserve">Separador lift l54 </t>
  </si>
  <si>
    <t>Cartucho cal 38 super</t>
  </si>
  <si>
    <t xml:space="preserve">Eslinga dinámica 100 mts. </t>
  </si>
  <si>
    <t xml:space="preserve">Mosqueton kador m23 </t>
  </si>
  <si>
    <t>Cartucho cal 12</t>
  </si>
  <si>
    <t>Bozales (elemento canino)</t>
  </si>
  <si>
    <t>Mosqueton amd m34 sl</t>
  </si>
  <si>
    <t>Cartucho cal 30-06</t>
  </si>
  <si>
    <t>Bandolas</t>
  </si>
  <si>
    <t xml:space="preserve">Mosqueton amd m34 bl </t>
  </si>
  <si>
    <t>Arnés completo anticaidas de sujeción navaho v2 bod cat c67</t>
  </si>
  <si>
    <t>Frenos (elemento equino)</t>
  </si>
  <si>
    <t xml:space="preserve">Mosqueton amd m34 tl </t>
  </si>
  <si>
    <t xml:space="preserve">Arnés novaho complet c71 </t>
  </si>
  <si>
    <t>Pecho pretal (elemento canino)</t>
  </si>
  <si>
    <t xml:space="preserve">Mosqueton omni m37 sl </t>
  </si>
  <si>
    <t xml:space="preserve">Arnés novaho vario fast c79f </t>
  </si>
  <si>
    <t>Amartigon</t>
  </si>
  <si>
    <t xml:space="preserve">Mosqueton freino m42 </t>
  </si>
  <si>
    <t>Lámpara portátil de 2 pilas foco de halógeno horan power</t>
  </si>
  <si>
    <t xml:space="preserve">Ascensor b17 r-l </t>
  </si>
  <si>
    <t xml:space="preserve">Multiplicador rigger p61 </t>
  </si>
  <si>
    <t>Prendas de protección para seguridad pública y nacional</t>
  </si>
  <si>
    <r>
      <rPr>
        <b/>
        <sz val="10"/>
        <rFont val="Arial"/>
        <family val="2"/>
      </rPr>
      <t xml:space="preserve">Prendas de protección para seguridad pública .- </t>
    </r>
    <r>
      <rPr>
        <sz val="10"/>
        <rFont val="Arial"/>
        <family val="2"/>
      </rPr>
      <t>Asignaciones destinadas a la adquisición de toda clase de prendas de protección propias para el desempeño de las funciones de seguridad pública y nacional. Podrán cargarse a esta partida los artículos que aparecen a continuacion:</t>
    </r>
    <r>
      <rPr>
        <sz val="10"/>
        <color indexed="10"/>
        <rFont val="Arial"/>
        <family val="2"/>
      </rPr>
      <t xml:space="preserve"> </t>
    </r>
  </si>
  <si>
    <t>Juego de rodilleras</t>
  </si>
  <si>
    <t>Chalecos</t>
  </si>
  <si>
    <t>Máscaras</t>
  </si>
  <si>
    <t xml:space="preserve">Juego de coderas </t>
  </si>
  <si>
    <t>Chalecos antibalas</t>
  </si>
  <si>
    <t>Macanas</t>
  </si>
  <si>
    <t xml:space="preserve">Bloqueador rescucender b50 </t>
  </si>
  <si>
    <t>Cascos</t>
  </si>
  <si>
    <t>Protectores</t>
  </si>
  <si>
    <t xml:space="preserve">Bloqueador patin b02 </t>
  </si>
  <si>
    <t>Cascos policiales</t>
  </si>
  <si>
    <t>Escudos</t>
  </si>
  <si>
    <t>Chaleco blindado</t>
  </si>
  <si>
    <t>Herramientas, refacciones y accesorios menores</t>
  </si>
  <si>
    <t xml:space="preserve">Asignaciones destinadas a la adquisición de toda clase de refacciones, accesorios, herramientas menores y demás bienes de consumo del mismo género, necesarios para la conservación de los bienes muebles e inmuebles. </t>
  </si>
  <si>
    <r>
      <rPr>
        <b/>
        <sz val="10"/>
        <rFont val="Arial"/>
        <family val="2"/>
      </rPr>
      <t xml:space="preserve">Herramientas menores.- </t>
    </r>
    <r>
      <rPr>
        <sz val="10"/>
        <rFont val="Arial"/>
        <family val="2"/>
      </rPr>
      <t>Asignaciones destinadas a la adquisición de herramientas auxiliares de trabajo, utilizadas en carpintería, silvicultura, horticultura, ganadería, agricultura y otras industrias y demás bienes de consumo similares. Excluye las refacciones y accesorios señalados en este capítulo; así como herramientas y máquinas herramienta consideradas en el capítulo 5000 Bienes muebles, inmuebles e intangibles.  Podrán cargarse a esta partida los artículos que aparecen a continuacion:</t>
    </r>
  </si>
  <si>
    <t>Arco para segueta</t>
  </si>
  <si>
    <t>Pastillas detectoras de fugas</t>
  </si>
  <si>
    <t>Cuchillos</t>
  </si>
  <si>
    <t xml:space="preserve">Autoclé </t>
  </si>
  <si>
    <t>Picos</t>
  </si>
  <si>
    <t>Navajas</t>
  </si>
  <si>
    <t>Barras</t>
  </si>
  <si>
    <t>Piedra de esmeril</t>
  </si>
  <si>
    <t>Sierras de mano</t>
  </si>
  <si>
    <t xml:space="preserve">Bomba de agua </t>
  </si>
  <si>
    <t>Pinza  diferentes tipos y usos</t>
  </si>
  <si>
    <t>Alicates</t>
  </si>
  <si>
    <t>Brocas</t>
  </si>
  <si>
    <t>Tinacos</t>
  </si>
  <si>
    <t>Micrómetros</t>
  </si>
  <si>
    <t>Brochas</t>
  </si>
  <si>
    <t>Llaves</t>
  </si>
  <si>
    <t>Cabo para marro</t>
  </si>
  <si>
    <t>Juego de dados</t>
  </si>
  <si>
    <t>Berbiquíes</t>
  </si>
  <si>
    <t>Caja de herramientas</t>
  </si>
  <si>
    <t>Pistola p/ silicón</t>
  </si>
  <si>
    <t>Galorpas</t>
  </si>
  <si>
    <t>Juego de baño</t>
  </si>
  <si>
    <t>Porta herramientas</t>
  </si>
  <si>
    <t>Taladro</t>
  </si>
  <si>
    <t>Tarjas</t>
  </si>
  <si>
    <t>Voltímetro</t>
  </si>
  <si>
    <t>Detectores de metal manual</t>
  </si>
  <si>
    <t>Flotadores</t>
  </si>
  <si>
    <t>Prensas</t>
  </si>
  <si>
    <t>Desarmadores</t>
  </si>
  <si>
    <t>Tijeras de jardín</t>
  </si>
  <si>
    <t>Remachadora</t>
  </si>
  <si>
    <t>Palas</t>
  </si>
  <si>
    <t>Remache</t>
  </si>
  <si>
    <t>Cautin tipo lápiz</t>
  </si>
  <si>
    <t>Carretillas</t>
  </si>
  <si>
    <t>Rodillo para pintar</t>
  </si>
  <si>
    <t>Antenas</t>
  </si>
  <si>
    <t>Cautín</t>
  </si>
  <si>
    <t xml:space="preserve">Sacabocados de puente </t>
  </si>
  <si>
    <t>Mangueras</t>
  </si>
  <si>
    <t xml:space="preserve">Cepillo para  carpintero </t>
  </si>
  <si>
    <t>Seguetas</t>
  </si>
  <si>
    <r>
      <t>Cinta métrica</t>
    </r>
    <r>
      <rPr>
        <b/>
        <sz val="9"/>
        <color indexed="8"/>
        <rFont val="Arial"/>
        <family val="2"/>
      </rPr>
      <t xml:space="preserve"> </t>
    </r>
  </si>
  <si>
    <t>Serrotes</t>
  </si>
  <si>
    <t>Multímetros</t>
  </si>
  <si>
    <t>Clisímetro y/o nivel de mano</t>
  </si>
  <si>
    <t xml:space="preserve">Tenazas de tierra </t>
  </si>
  <si>
    <t xml:space="preserve">Extractor de tornillos </t>
  </si>
  <si>
    <t xml:space="preserve">Cuchara de albañil </t>
  </si>
  <si>
    <t xml:space="preserve">Tijeras de corte </t>
  </si>
  <si>
    <t>Flexómetros</t>
  </si>
  <si>
    <t>Diablos</t>
  </si>
  <si>
    <t xml:space="preserve">Tirabuzón destapacaño </t>
  </si>
  <si>
    <t>Hachas</t>
  </si>
  <si>
    <t xml:space="preserve">Diamante para cortar azulejo </t>
  </si>
  <si>
    <t>Tiradores</t>
  </si>
  <si>
    <t>Juego de  llaves allen</t>
  </si>
  <si>
    <t>Diapositivo diversificador para sanitario</t>
  </si>
  <si>
    <t xml:space="preserve">Tiralíneas </t>
  </si>
  <si>
    <t>Juego de cinceles</t>
  </si>
  <si>
    <t>Discos para corte</t>
  </si>
  <si>
    <t xml:space="preserve">Juego desarmadores </t>
  </si>
  <si>
    <t>Cinceles</t>
  </si>
  <si>
    <t xml:space="preserve">Distanciómetro digital </t>
  </si>
  <si>
    <t xml:space="preserve">Lámpara de mano </t>
  </si>
  <si>
    <t>Cajas de herramienta</t>
  </si>
  <si>
    <t>Destornilladores</t>
  </si>
  <si>
    <t xml:space="preserve">Llave Stilson </t>
  </si>
  <si>
    <t>Marros</t>
  </si>
  <si>
    <t>Amperímetro</t>
  </si>
  <si>
    <t>Zapapicos</t>
  </si>
  <si>
    <t>Martillos</t>
  </si>
  <si>
    <t>Detector de fugas</t>
  </si>
  <si>
    <t>Escobas para jardín</t>
  </si>
  <si>
    <t>B</t>
  </si>
  <si>
    <t>Escofinas</t>
  </si>
  <si>
    <t>Hoces</t>
  </si>
  <si>
    <t>Aspersores</t>
  </si>
  <si>
    <t>Esmeriles</t>
  </si>
  <si>
    <t>Machetes</t>
  </si>
  <si>
    <t>Serruchos</t>
  </si>
  <si>
    <t>Escaleras</t>
  </si>
  <si>
    <t>Detector de humo</t>
  </si>
  <si>
    <t>Medidor de distancia laser</t>
  </si>
  <si>
    <t>Dados</t>
  </si>
  <si>
    <t>Matraca</t>
  </si>
  <si>
    <t>Llaves Mezcladoras</t>
  </si>
  <si>
    <t>Refacciones y accesorios menores de edificios</t>
  </si>
  <si>
    <r>
      <rPr>
        <b/>
        <sz val="10"/>
        <rFont val="Arial"/>
        <family val="2"/>
      </rPr>
      <t>Refacciones y accesorios menores de edificios.-</t>
    </r>
    <r>
      <rPr>
        <sz val="10"/>
        <rFont val="Arial"/>
        <family val="2"/>
      </rPr>
      <t xml:space="preserve"> Asignaciones destinadas a la adquisición de instrumental complementario y repuesto de edificios.  Podrán cargarse a esta partida los artículos que aparecen a continuacion:</t>
    </r>
  </si>
  <si>
    <t>Duplicado de llave</t>
  </si>
  <si>
    <t>Manijas de puertas</t>
  </si>
  <si>
    <t>Cerraduras</t>
  </si>
  <si>
    <t>Pasadores</t>
  </si>
  <si>
    <t>Bisagras</t>
  </si>
  <si>
    <t>Chapas</t>
  </si>
  <si>
    <t>Herrajes</t>
  </si>
  <si>
    <t>Refacciones y accesorios menores de mobiliario y equipo de administración, educacional y recreativo</t>
  </si>
  <si>
    <r>
      <rPr>
        <b/>
        <sz val="10"/>
        <rFont val="Arial"/>
        <family val="2"/>
      </rPr>
      <t>Refacciones y accesorios menores de mobiliario y equipo de administración, educacional y recreativo.-</t>
    </r>
    <r>
      <rPr>
        <sz val="10"/>
        <rFont val="Arial"/>
        <family val="2"/>
      </rPr>
      <t xml:space="preserve"> Asignaciones destinadas a la adquisición de refacciones y accesorios de escritorios, sillas, sillones, archiveros, máquinas de escribir, calculadoras, fotocopiadoras, entre otros. Podrán cargarse a esta partida los artículos que aparecen a continuacion:</t>
    </r>
  </si>
  <si>
    <t>Bases de 5 puntas</t>
  </si>
  <si>
    <t>Rodajas (para sillas y muebles)</t>
  </si>
  <si>
    <t>Brazos</t>
  </si>
  <si>
    <t>Pistones</t>
  </si>
  <si>
    <t>Soleras</t>
  </si>
  <si>
    <t>Estructuras de muebles</t>
  </si>
  <si>
    <t>Respaldos</t>
  </si>
  <si>
    <t>Regatones</t>
  </si>
  <si>
    <t>Bases para DVD y/o TV</t>
  </si>
  <si>
    <t>Tripie camara de video</t>
  </si>
  <si>
    <t>Refacciones y accesorios menores de equipo de cómputo y tecnologías de la información</t>
  </si>
  <si>
    <r>
      <rPr>
        <b/>
        <sz val="10"/>
        <rFont val="Arial"/>
        <family val="2"/>
      </rPr>
      <t>Refacciones y accesorios menores de equipo de cómputo y tecnologías de la información.-</t>
    </r>
    <r>
      <rPr>
        <sz val="10"/>
        <rFont val="Arial"/>
        <family val="2"/>
      </rPr>
      <t xml:space="preserve"> Asignaciones destinadas a la adquisición de componentes o dispositivos internos o externos que se integran al equipo de cómputo, con el objeto de conservar o recuperar su funcionalidad y que son de difícil control de inventarios. Podrán cargarse a esta partida los artículos que aparecen a continuacion:</t>
    </r>
  </si>
  <si>
    <t>Mouse</t>
  </si>
  <si>
    <t>Tarjetas electrónicas</t>
  </si>
  <si>
    <t>Cable link</t>
  </si>
  <si>
    <t>Protector de pantalla</t>
  </si>
  <si>
    <t>Unidades de discos internos</t>
  </si>
  <si>
    <t>Cable USB</t>
  </si>
  <si>
    <t xml:space="preserve">Tarjeta  Lap Top </t>
  </si>
  <si>
    <t>Circuitos</t>
  </si>
  <si>
    <t>Acces point</t>
  </si>
  <si>
    <t>Teclado  (reposición)</t>
  </si>
  <si>
    <t>Bocinas (reposición)</t>
  </si>
  <si>
    <t>Tapete para mouse</t>
  </si>
  <si>
    <t xml:space="preserve">Tarjeta de audio </t>
  </si>
  <si>
    <t xml:space="preserve">Tarjeta de video </t>
  </si>
  <si>
    <t>Memory Stick</t>
  </si>
  <si>
    <t xml:space="preserve">Tarjeta dimms memoria RAM  </t>
  </si>
  <si>
    <t>Bateria de litio</t>
  </si>
  <si>
    <t>Cables para coneccion de equipo de computo</t>
  </si>
  <si>
    <t>swicht multiplexor</t>
  </si>
  <si>
    <t>Refacciones y accesorios menores de equipo e instrumental médico y de laboratorio</t>
  </si>
  <si>
    <r>
      <rPr>
        <b/>
        <sz val="10"/>
        <rFont val="Arial"/>
        <family val="2"/>
      </rPr>
      <t>Refacciones y accesorios menores de quipo e instrumental médico y de laboratorio.-</t>
    </r>
    <r>
      <rPr>
        <sz val="10"/>
        <rFont val="Arial"/>
        <family val="2"/>
      </rPr>
      <t xml:space="preserve"> Asignaciones destinadas a la adquisición de refacciones y accesorios para todo tipo de aparatos e instrumentos médicos y de laboratorio. </t>
    </r>
  </si>
  <si>
    <t>Refacciones y accesorios menores de equipo de transporte</t>
  </si>
  <si>
    <r>
      <rPr>
        <b/>
        <sz val="10"/>
        <rFont val="Arial"/>
        <family val="2"/>
      </rPr>
      <t xml:space="preserve">Refacciones y accesorios menores de equipo de transporte.- </t>
    </r>
    <r>
      <rPr>
        <sz val="10"/>
        <rFont val="Arial"/>
        <family val="2"/>
      </rPr>
      <t>Asignaciones destinadas a la adquisición de autopartes de equipo de transporte. Podrán cargarse a esta partida los artículos que aparecen a continuacion:</t>
    </r>
  </si>
  <si>
    <t>Alternadores</t>
  </si>
  <si>
    <t>Embragues</t>
  </si>
  <si>
    <t>Partes eléctricas</t>
  </si>
  <si>
    <t>Distribuidores</t>
  </si>
  <si>
    <t>Limpiadores</t>
  </si>
  <si>
    <t>Suspenciones</t>
  </si>
  <si>
    <t>Bocinas</t>
  </si>
  <si>
    <t>Llantas</t>
  </si>
  <si>
    <t>Sistemas de frenos</t>
  </si>
  <si>
    <t>Auto estéreos</t>
  </si>
  <si>
    <t>Marchas</t>
  </si>
  <si>
    <t>Partes de suspención y dirección</t>
  </si>
  <si>
    <t>Gatos hidráulicos</t>
  </si>
  <si>
    <t>Espejo retrovisor</t>
  </si>
  <si>
    <t>Gatos mecánicos</t>
  </si>
  <si>
    <t>Reflejantes</t>
  </si>
  <si>
    <t>Volantes</t>
  </si>
  <si>
    <t>Espejos latelares</t>
  </si>
  <si>
    <t>Refacciones y accesorios menores de equipo de defensa y seguridad</t>
  </si>
  <si>
    <r>
      <rPr>
        <b/>
        <sz val="10"/>
        <rFont val="Arial"/>
        <family val="2"/>
      </rPr>
      <t>Refacciones y accesorios menores de equipo de defensa y seguridad.-</t>
    </r>
    <r>
      <rPr>
        <sz val="10"/>
        <rFont val="Arial"/>
        <family val="2"/>
      </rPr>
      <t xml:space="preserve"> Asignaciones destinadas a cubrir la adquisición de refacciones para todo tipo de equipos de defensa y seguridad referidos en la partida 5511 Equipo de defensa y seguridad, entre otros. </t>
    </r>
  </si>
  <si>
    <t>señaletica  y reflejantes para el helipuerto</t>
  </si>
  <si>
    <t>Refacciones y accesorios menores de maquinaria y otros equipos</t>
  </si>
  <si>
    <r>
      <rPr>
        <b/>
        <sz val="10"/>
        <rFont val="Arial"/>
        <family val="2"/>
      </rPr>
      <t xml:space="preserve">Refacciones y accesorios menores de maquinaria y otros equipos.- </t>
    </r>
    <r>
      <rPr>
        <sz val="10"/>
        <rFont val="Arial"/>
        <family val="2"/>
      </rPr>
      <t xml:space="preserve">Asignaciones destinadas a la adquisición de piezas, partes, componentes, aditamentos, implementos y reemplazos de maquinaria pesada, agrícola y de construcción, equipo industrial, equipo y aparatos de comunicaciones y telecomunicaciones, equipo eléctrico, herramientas, equipo especializado instalado en los inmuebles, entre otros. Excluye refacciones y accesorios mayores contemplados en el capítulo 5000 Bienes Muebles, Inmuebles e Intangibles. </t>
    </r>
  </si>
  <si>
    <t xml:space="preserve">Semaforos de policarbonato </t>
  </si>
  <si>
    <t>Focos incandecentes especiales</t>
  </si>
  <si>
    <t>Cople</t>
  </si>
  <si>
    <t>Controlador</t>
  </si>
  <si>
    <t>Programador de semaforos</t>
  </si>
  <si>
    <t>Poste conico</t>
  </si>
  <si>
    <t>Lentes (aspecto)</t>
  </si>
  <si>
    <t>Refacciones y accesorios menores otros bienes muebles</t>
  </si>
  <si>
    <r>
      <rPr>
        <b/>
        <sz val="10"/>
        <rFont val="Arial"/>
        <family val="2"/>
      </rPr>
      <t xml:space="preserve">Refacciones y accesorios menores otros bienes muebles.- </t>
    </r>
    <r>
      <rPr>
        <sz val="10"/>
        <rFont val="Arial"/>
        <family val="2"/>
      </rPr>
      <t xml:space="preserve">Asignaciones destinadas a la adquisición de instrumental complementario y repuestos menores no considerados en las partidas anteriores. </t>
    </r>
  </si>
  <si>
    <t>Servicios básicos</t>
  </si>
  <si>
    <t xml:space="preserve">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 </t>
  </si>
  <si>
    <t>Energía eléctrica</t>
  </si>
  <si>
    <r>
      <rPr>
        <b/>
        <sz val="10"/>
        <rFont val="Arial"/>
        <family val="2"/>
      </rPr>
      <t>Servicio de energía eléctrica.-</t>
    </r>
    <r>
      <rPr>
        <sz val="10"/>
        <rFont val="Arial"/>
        <family val="2"/>
      </rPr>
      <t xml:space="preserve"> Asignaciones destinadas a cubrir el importe de la contratación, instalación y consumo de energía eléctrica, necesarias para el funcionamiento de las instalaciones oficiales. Incluye alumbrado público.</t>
    </r>
    <r>
      <rPr>
        <sz val="10"/>
        <color indexed="10"/>
        <rFont val="Arial"/>
        <family val="2"/>
      </rPr>
      <t xml:space="preserve"> *** </t>
    </r>
  </si>
  <si>
    <t xml:space="preserve">Artículo 54.- La Dirección General de Recursos Materiales y Servicios Generales a través de su área administrativa, será la encargada de realizar la contratación de estos servicios, para lo cual se estará a lo siguiente: 
I. El Director General de la Dependencia a través de sus coordinadores  administrativos, serán los responsables de vigilar el uso adecuado de estos servicios, buscando optimizar el recurso al máximo;
II. El Director General de cada Dependencia en coordinación con la Dirección General de Recursos Materiales y Servicios Generales serán los responsables de justificar los aumentos excesivos que se llegaran a presentar en los consumos de estos servicios de un periodo a otro; y
III. El Director General de la Dependencia será el responsable de notificar  y solicitar a la Dirección General de Recursos Materiales y Servicios Generales con la suficiente anticipación la cancelación de estos servicios por desocupación de inmuebles o espacios donde se  cuente con estos servicios y ya no se requieran; 
</t>
  </si>
  <si>
    <r>
      <rPr>
        <b/>
        <sz val="10"/>
        <rFont val="Arial"/>
        <family val="2"/>
      </rPr>
      <t>Diferencias de alumbrado público</t>
    </r>
    <r>
      <rPr>
        <sz val="10"/>
        <rFont val="Arial"/>
        <family val="2"/>
      </rPr>
      <t>.- Asignaciones que se destinan al pago de las diferencias que la Comisión Federal de Electricidad le determine al municipio, por concepto del gasto en alumbrado público, una vez deducido el pago que los usuarios del servicio de energía eléctrica realizan a través de sus recibos de pago.</t>
    </r>
  </si>
  <si>
    <t>Gas</t>
  </si>
  <si>
    <r>
      <rPr>
        <b/>
        <sz val="10"/>
        <rFont val="Arial"/>
        <family val="2"/>
      </rPr>
      <t xml:space="preserve">Servicio de gas.- </t>
    </r>
    <r>
      <rPr>
        <sz val="10"/>
        <rFont val="Arial"/>
        <family val="2"/>
      </rPr>
      <t xml:space="preserve">Asignaciones destinadas al suministro de gas al consumidor final por ductos, tanque estacionario o de cilindros. </t>
    </r>
  </si>
  <si>
    <t>Agua</t>
  </si>
  <si>
    <r>
      <rPr>
        <b/>
        <sz val="10"/>
        <rFont val="Arial"/>
        <family val="2"/>
      </rPr>
      <t>Servicio de agua.-</t>
    </r>
    <r>
      <rPr>
        <sz val="10"/>
        <rFont val="Arial"/>
        <family val="2"/>
      </rPr>
      <t xml:space="preserve"> Asignaciones destinadas a cubrir el importe del consumo de agua potable y para riego, necesarios para el funcionamiento de las instalaciones oficiales.</t>
    </r>
    <r>
      <rPr>
        <sz val="10"/>
        <color indexed="10"/>
        <rFont val="Arial"/>
        <family val="2"/>
      </rPr>
      <t xml:space="preserve"> ***.</t>
    </r>
  </si>
  <si>
    <t>Telefonía tradicional</t>
  </si>
  <si>
    <r>
      <rPr>
        <b/>
        <sz val="10"/>
        <rFont val="Arial"/>
        <family val="2"/>
      </rPr>
      <t xml:space="preserve">Servicio telefonía tradicional.- </t>
    </r>
    <r>
      <rPr>
        <sz val="10"/>
        <rFont val="Arial"/>
        <family val="2"/>
      </rPr>
      <t xml:space="preserve">Asignaciones destinadas al pago de servicio telefónico convencional nacional e internacional, mediante redes alámbricas, incluido el servicio de fax, requerido en el desempeño de funciones oficiales. </t>
    </r>
    <r>
      <rPr>
        <sz val="10"/>
        <color rgb="FFFF0000"/>
        <rFont val="Arial"/>
        <family val="2"/>
      </rPr>
      <t xml:space="preserve">*** </t>
    </r>
  </si>
  <si>
    <t xml:space="preserve">Artículo 52.- La Dirección General de Recursos Materiales y Servicios Generales a través de su área administrativa, será la encargada de realizar la contratación de los servicios, para lo cual se estará a lo siguiente: 
I. Para la contratación de este servicio se requerirá del visto bueno del área de TI, así como de la autorización presupuestal de la Tesorería;
II. Se deberán realizar las llamadas estrictamente necesarias y se deberá buscar que sean lo más breve posible;
III. El uso de llamadas a celular y de larga distancia nacional e internacional así como a números 01 900 quedarán bloqueadas desde el sistema y sólo podrán ser autorizadas por la Tesorería, los funcionarios y/o empleados por Dependencia con previa justificación realizada;
IV. La Dirección General de Recursos Materiales y Servicios Generales será la encargada de implementar los controles de vigilancia, para un uso adecuado del servicio telefónico tradicional;
V. Se buscará utilizar el correo electrónico como medio de comunicación para optimizar este servicio, evitando especialmente el envío de fax; y
VI. El Director General será el responsable de notificar y solicitar a la Dirección General de Recursos Materiales y Servicios Generales con la suficiente anticipación la cancelación o cambio del servicio por desocupación de inmuebles o espacios donde se cuente con este servicio y ya no lo requiera. 
</t>
  </si>
  <si>
    <t>Telefonía celular</t>
  </si>
  <si>
    <r>
      <rPr>
        <b/>
        <sz val="10"/>
        <rFont val="Arial"/>
        <family val="2"/>
      </rPr>
      <t xml:space="preserve">Servicio telefonía celular.- </t>
    </r>
    <r>
      <rPr>
        <sz val="10"/>
        <rFont val="Arial"/>
        <family val="2"/>
      </rPr>
      <t>Asignaciones destinadas al pago de servicios de telecomunicaciones inalámbricas o telefonía celular, requeridos para el desempeño de funciones oficiales.</t>
    </r>
  </si>
  <si>
    <t xml:space="preserve">Artículo 51.- No se permitirá el pago de tarjetas de servicio de telefonía celular, salvo las estrictamente necesarias, para lo cual la Tesorería lo evaluará y en su caso lo autorizará. 
Artículo 52.- La Dirección General de Recursos Materiales y Servicios Generales a través de su área administrativa, será la encargada de realizar la contratación de los servicios, para lo cual se estará a lo siguiente: 
I. Para la contratación de este servicio se requerirá del visto bueno del área de TI, así como de la autorización presupuestal de la Tesorería;
II. Se deberán realizar las llamadas estrictamente necesarias y se deberá buscar que sean lo más breve posible;
III. El uso de llamadas a celular y de larga distancia nacional e internacional así como a números 01 900 quedarán bloqueadas desde el sistema y sólo podrán ser autorizadas por la Tesorería, los funcionarios y/o empleados por Dependencia con previa justificación realizada;
IV. La Dirección General de Recursos Materiales y Servicios Generales será la encargada de implementar los controles de vigilancia, para un uso adecuado del servicio telefónico tradicional;
V. Se buscará utilizar el correo electrónico como medio de comunicación para optimizar este servicio, evitando especialmente el envío de fax; y
VI. El Director General será el responsable de notificar y solicitar a la Dirección General de Recursos Materiales y Servicios Generales con la suficiente anticipación la cancelación o cambio del servicio por desocupación de inmuebles o espacios donde se cuente con este servicio y ya no lo requiera. 
</t>
  </si>
  <si>
    <t>Servicios de telecomunicaciones y satélites</t>
  </si>
  <si>
    <r>
      <rPr>
        <b/>
        <sz val="10"/>
        <rFont val="Arial"/>
        <family val="2"/>
      </rPr>
      <t xml:space="preserve">Servicios de telecomunicaciones y satélites.- </t>
    </r>
    <r>
      <rPr>
        <sz val="10"/>
        <rFont val="Arial"/>
        <family val="2"/>
      </rPr>
      <t xml:space="preserve">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 </t>
    </r>
  </si>
  <si>
    <t>Servicios de acceso de Internet, redes y procesamiento de información</t>
  </si>
  <si>
    <r>
      <rPr>
        <b/>
        <sz val="10"/>
        <rFont val="Arial"/>
        <family val="2"/>
      </rPr>
      <t>Servicios de acceso de Internet, redes y procesamiento de información.-</t>
    </r>
    <r>
      <rPr>
        <sz val="10"/>
        <rFont val="Arial"/>
        <family val="2"/>
      </rPr>
      <t xml:space="preserve"> 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 </t>
    </r>
  </si>
  <si>
    <t xml:space="preserve">Artículo 53.- La Dirección General de Recursos Materiales y Servicios Generales a través de su área administrativa, será la encargada de realizar la contratación de este servicio, para lo cual se estará a lo siguiente: 
I. Para contratación del servicio de Internet, se requerirá de la validación del área de TI, quien señalará qué tipo de servicio es el adecuado, mediante el análisis de necesidades y distintas alternativas de solución; así como la autorización presupuestal de la Tesorería; 
II. El área de Sistemas notificará a la Dirección General de Recursos Materiales y Servicios Generales cuando sea necesario hacer modificaciones o cancelación del servicio; y
III. La Tesorería será la responsable por conducto del área de TI de capacitar, difundir y vigilar el uso adecuado de esta herramienta. 
</t>
  </si>
  <si>
    <t>Servicios postales y telegráficos</t>
  </si>
  <si>
    <r>
      <rPr>
        <b/>
        <sz val="10"/>
        <rFont val="Arial"/>
        <family val="2"/>
      </rPr>
      <t>Servicios postales y de mensajería.-</t>
    </r>
    <r>
      <rPr>
        <sz val="10"/>
        <rFont val="Arial"/>
        <family val="2"/>
      </rPr>
      <t xml:space="preserve"> Asignaciones destinadas al pago del servicio postal nacional e internacional, gubernamental y privado a través de los establecimientos de mensajería y paquetería nacional e internacional, requeridos en el desempeño de funciones oficiales. </t>
    </r>
  </si>
  <si>
    <r>
      <rPr>
        <b/>
        <sz val="10"/>
        <rFont val="Arial"/>
        <family val="2"/>
      </rPr>
      <t>Servicio telegráfico.-</t>
    </r>
    <r>
      <rPr>
        <sz val="10"/>
        <rFont val="Arial"/>
        <family val="2"/>
      </rPr>
      <t xml:space="preserve"> Asiganciones destinadas al pago de servicio telegráfico nacional e internacional, requeridos en el desempeño de funciones oficiales. </t>
    </r>
  </si>
  <si>
    <t>Servicios integrales y otros servicios</t>
  </si>
  <si>
    <r>
      <rPr>
        <b/>
        <sz val="10"/>
        <rFont val="Arial"/>
        <family val="2"/>
      </rPr>
      <t xml:space="preserve">Servicios integrales .- </t>
    </r>
    <r>
      <rPr>
        <sz val="10"/>
        <rFont val="Arial"/>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</si>
  <si>
    <r>
      <rPr>
        <b/>
        <sz val="10"/>
        <rFont val="Arial"/>
        <family val="2"/>
      </rPr>
      <t>Contratacion de otros servicios.-</t>
    </r>
    <r>
      <rPr>
        <sz val="10"/>
        <rFont val="Arial"/>
        <family val="2"/>
      </rPr>
      <t xml:space="preserve"> Gastos que se realizan en la prestación de servicios, a través de terceros cuando no sea posible atenderlos de manera directa, tales como: medicamentos, servicio médico, hospitalario, de laboratorio, etc.</t>
    </r>
  </si>
  <si>
    <t>Servicios de arrendamiento</t>
  </si>
  <si>
    <t xml:space="preserve">Asignaciones destinadas a cubrir erogaciones por concepto de arrendamiento de: edificios, locales, terrenos, maquinaria y equipo, vehículos, intangibles y otros análogos. </t>
  </si>
  <si>
    <t>Arrendamiento de terrenos</t>
  </si>
  <si>
    <r>
      <rPr>
        <b/>
        <sz val="10"/>
        <rFont val="Arial"/>
        <family val="2"/>
      </rPr>
      <t xml:space="preserve">Arrendamiento de terrenos.- </t>
    </r>
    <r>
      <rPr>
        <sz val="10"/>
        <rFont val="Arial"/>
        <family val="2"/>
      </rPr>
      <t>Asignaciones destinadas a cubrir el alquiler de terrenos.</t>
    </r>
    <r>
      <rPr>
        <sz val="10"/>
        <color indexed="10"/>
        <rFont val="Arial"/>
        <family val="2"/>
      </rPr>
      <t xml:space="preserve"> ***</t>
    </r>
  </si>
  <si>
    <t>Arrendamiento de edificios</t>
  </si>
  <si>
    <r>
      <rPr>
        <b/>
        <sz val="10"/>
        <rFont val="Arial"/>
        <family val="2"/>
      </rPr>
      <t>Arrendamiento de edificios y locales.-</t>
    </r>
    <r>
      <rPr>
        <sz val="10"/>
        <rFont val="Arial"/>
        <family val="2"/>
      </rPr>
      <t xml:space="preserve"> Asignaciones destinadas a cubrir el alquiler de toda clase de edificios e instalaciones como: viviendas y edificaciones no residenciales, salones para convenciones, oficinas y locales comerciales, teatros, estadios, auditorios, bodegas, entre otros.</t>
    </r>
    <r>
      <rPr>
        <sz val="10"/>
        <color indexed="10"/>
        <rFont val="Arial"/>
        <family val="2"/>
      </rPr>
      <t xml:space="preserve">*** </t>
    </r>
  </si>
  <si>
    <t>Arrendamiento de mobiliario y equipo de administración, educacional y recreativo</t>
  </si>
  <si>
    <r>
      <rPr>
        <b/>
        <sz val="10"/>
        <rFont val="Arial"/>
        <family val="2"/>
      </rPr>
      <t xml:space="preserve">Arrendamiento de mobiliario y equipo de administración.- </t>
    </r>
    <r>
      <rPr>
        <sz val="10"/>
        <rFont val="Arial"/>
        <family val="2"/>
      </rPr>
      <t xml:space="preserve">Asignaciones destinadas a cubrir el alquiler de toda clase de mobiliario requerido en el cumplimiento de las funciones oficiales. 
</t>
    </r>
  </si>
  <si>
    <r>
      <rPr>
        <b/>
        <sz val="10"/>
        <rFont val="Arial"/>
        <family val="2"/>
      </rPr>
      <t xml:space="preserve">Arrendamiento de mobiliario y equipo educativo y recreativo.- </t>
    </r>
    <r>
      <rPr>
        <sz val="10"/>
        <rFont val="Arial"/>
        <family val="2"/>
      </rPr>
      <t xml:space="preserve">Asignaciones destinadas a cubrir el alquiler de toda clase de mobiliario requerido en el cumplimiento de las funciones oficiales. 
</t>
    </r>
  </si>
  <si>
    <r>
      <rPr>
        <b/>
        <sz val="10"/>
        <rFont val="Arial"/>
        <family val="2"/>
      </rPr>
      <t xml:space="preserve">Arrendamiento de bienes y equipo informático.- </t>
    </r>
    <r>
      <rPr>
        <sz val="10"/>
        <rFont val="Arial"/>
        <family val="2"/>
      </rPr>
      <t xml:space="preserve">Asignaciones destinadas a cubrir el alquiler de toda clase de bienes y equipos de tecnologías de la información, tales como: equipo de cómputo, impresoras y fotocopiadoras, entre otras, requeridos en el cumplimiento de las funciones oficiales.  
</t>
    </r>
  </si>
  <si>
    <t>Arrendamiento de equipo e instrumental médico y de laboratorio</t>
  </si>
  <si>
    <r>
      <rPr>
        <b/>
        <sz val="10"/>
        <rFont val="Arial"/>
        <family val="2"/>
      </rPr>
      <t>Arrendamiento de equipo e instrumental médico y de laboratorio.-</t>
    </r>
    <r>
      <rPr>
        <sz val="10"/>
        <rFont val="Arial"/>
        <family val="2"/>
      </rPr>
      <t xml:space="preserve"> Asignaciones destinadas a cubrir el alquiler de toda clase de equipo e instrumental médico y de laboratorio. 
</t>
    </r>
  </si>
  <si>
    <t>Arrendamiento de equipo de transporte</t>
  </si>
  <si>
    <r>
      <rPr>
        <b/>
        <sz val="10"/>
        <rFont val="Arial"/>
        <family val="2"/>
      </rPr>
      <t xml:space="preserve">Arrendamiento de equipo de transporte.- </t>
    </r>
    <r>
      <rPr>
        <sz val="10"/>
        <rFont val="Arial"/>
        <family val="2"/>
      </rPr>
      <t>Asignaciones destinadas a cubrir el alquiler de toda clase de equipo de transporte.como puede ser la renta de camiones para transportar personas, servicio que se renta por varios dias o por viajes</t>
    </r>
  </si>
  <si>
    <t>Arrendamiento de maquinaria, otros equipos y herramientas</t>
  </si>
  <si>
    <r>
      <rPr>
        <b/>
        <sz val="10"/>
        <rFont val="Arial"/>
        <family val="2"/>
      </rPr>
      <t>Arrendamiento de maquinaria, otros equipos .-</t>
    </r>
    <r>
      <rPr>
        <sz val="10"/>
        <rFont val="Arial"/>
        <family val="2"/>
      </rPr>
      <t xml:space="preserve"> 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transportadores de bienes silvícolas, entre otros. </t>
    </r>
  </si>
  <si>
    <r>
      <rPr>
        <b/>
        <sz val="10"/>
        <rFont val="Arial"/>
        <family val="2"/>
      </rPr>
      <t>Arrendamiento de herramientas.-</t>
    </r>
    <r>
      <rPr>
        <sz val="10"/>
        <rFont val="Arial"/>
        <family val="2"/>
      </rPr>
      <t xml:space="preserve"> Asignaciones destinadas a cubrir el alquiler de toda clase de herramientas para la construcción, la minería, actividades forestales, entre otras. Ejemplo:  sierras para corte de árboles, entre otros. </t>
    </r>
  </si>
  <si>
    <t>Arrendamiento de activos intangibles</t>
  </si>
  <si>
    <t>Arrendamiento financiero</t>
  </si>
  <si>
    <t>Otros arrendamientos</t>
  </si>
  <si>
    <r>
      <rPr>
        <b/>
        <sz val="10"/>
        <rFont val="Arial"/>
        <family val="2"/>
      </rPr>
      <t>Otros Arrendamientos.-</t>
    </r>
    <r>
      <rPr>
        <sz val="10"/>
        <rFont val="Arial"/>
        <family val="2"/>
      </rPr>
      <t xml:space="preserve"> Asignaciones destinadas a cubrir el alquiler de toda clase de elementos no contemplados en las partidas anteriores tales como: alquiler de mobiliario, sillas, mesas, utensilios de cocina, lonas, carpas, equipo y vehículos recreativos y deportivos, entre otros, requeridos en el cumplimiento de las funciones oficiales. </t>
    </r>
  </si>
  <si>
    <t>Servicios profesionales, científicos, técnicos y otros servicios</t>
  </si>
  <si>
    <t xml:space="preserve">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 </t>
  </si>
  <si>
    <t>Servicios legales, de contabilidad, auditoría y relacionados</t>
  </si>
  <si>
    <r>
      <rPr>
        <b/>
        <sz val="10"/>
        <rFont val="Arial"/>
        <family val="2"/>
      </rPr>
      <t>Servicios legales -</t>
    </r>
    <r>
      <rPr>
        <sz val="10"/>
        <rFont val="Arial"/>
        <family val="2"/>
      </rPr>
      <t xml:space="preserve"> Asignaciones destinadas a cubrir servicios legales, notariales y servicios de apoyo para efectuar trámites legales.   </t>
    </r>
  </si>
  <si>
    <r>
      <rPr>
        <b/>
        <sz val="10"/>
        <rFont val="Arial"/>
        <family val="2"/>
      </rPr>
      <t>Servicios  de contabilidad.-</t>
    </r>
    <r>
      <rPr>
        <sz val="10"/>
        <rFont val="Arial"/>
        <family val="2"/>
      </rPr>
      <t xml:space="preserve"> Asignaciones destinadas a cubrir  servicios de apoyo para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 </t>
    </r>
  </si>
  <si>
    <r>
      <rPr>
        <b/>
        <sz val="10"/>
        <rFont val="Arial"/>
        <family val="2"/>
      </rPr>
      <t>Servicios  de auditoría y -</t>
    </r>
    <r>
      <rPr>
        <sz val="10"/>
        <rFont val="Arial"/>
        <family val="2"/>
      </rPr>
      <t xml:space="preserve"> Asignaciones destinadas a cubrir servicios de auditorias, revisiones, etc.</t>
    </r>
  </si>
  <si>
    <r>
      <t xml:space="preserve">Otros servicios relacionados.- </t>
    </r>
    <r>
      <rPr>
        <sz val="10"/>
        <rFont val="Arial"/>
        <family val="2"/>
      </rPr>
      <t>Asignaciones destinadas a cubrir servicios que se contraten con personas físicas o morales, para llevar a cabo actividades relacionadas con auditoria, contabilidad o legal</t>
    </r>
  </si>
  <si>
    <t>Servicios de diseño, arquitectura, ingeniería y actividades relacionadas</t>
  </si>
  <si>
    <r>
      <rPr>
        <b/>
        <sz val="10"/>
        <rFont val="Arial"/>
        <family val="2"/>
      </rPr>
      <t xml:space="preserve">Servicios de diseño, arquitectura, ingeniería y actividades relacionadas.- </t>
    </r>
    <r>
      <rPr>
        <sz val="10"/>
        <rFont val="Arial"/>
        <family val="2"/>
      </rPr>
      <t xml:space="preserve">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 </t>
    </r>
  </si>
  <si>
    <t>Servicios de consultoría administrativa, procesos, técnica y en tecnologías de la información</t>
  </si>
  <si>
    <r>
      <rPr>
        <b/>
        <sz val="10"/>
        <rFont val="Arial"/>
        <family val="2"/>
      </rPr>
      <t>Servicios de consultoría administrativa, procesos, técnica y en tecnologías de la información.-</t>
    </r>
    <r>
      <rPr>
        <sz val="10"/>
        <rFont val="Arial"/>
        <family val="2"/>
      </rPr>
      <t xml:space="preserve"> 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 </t>
    </r>
  </si>
  <si>
    <t xml:space="preserve">Servicios de capacitación </t>
  </si>
  <si>
    <r>
      <rPr>
        <b/>
        <sz val="10"/>
        <rFont val="Arial"/>
        <family val="2"/>
      </rPr>
      <t xml:space="preserve">Servicios de capacitación .- </t>
    </r>
    <r>
      <rPr>
        <sz val="10"/>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 Se incluye el pago de cuotas a inscripción a cursos.   No se puede hacer traspasos art. 87 fracc. IV LEYCRPE YM</t>
    </r>
  </si>
  <si>
    <t xml:space="preserve">Artículo 20.- El ejercicio del gasto de la partida denominada “servicios de capacitación” y “servicios de consultoría administrativa”, deberá ser bajo un programa que busque el desarrollo de competencias requeridas para el puesto desempeñado y deberá sujetarse a lo siguiente: 
I. Cualquier curso de capacitación y adiestramiento que se solicite a la Dirección General de Desarrollo Institucional, tiene que estar relacionado con su función cotidiana dentro de la Administración Pública Municipal, ello con la finalidad de garantizar que el curso habrá de mejorar las competencias establecidas en la descripción y perfil del puesto debidamente validado;
</t>
  </si>
  <si>
    <t>Servicios de investigación científica y desarrollo</t>
  </si>
  <si>
    <r>
      <rPr>
        <b/>
        <sz val="10"/>
        <rFont val="Arial"/>
        <family val="2"/>
      </rPr>
      <t xml:space="preserve">Servicios de investigación científica y desarrollo.- </t>
    </r>
    <r>
      <rPr>
        <sz val="10"/>
        <rFont val="Arial"/>
        <family val="2"/>
      </rPr>
      <t xml:space="preserve">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 </t>
    </r>
  </si>
  <si>
    <t>Servicios de apoyo administrativo, fotocopiado e impresión</t>
  </si>
  <si>
    <r>
      <t xml:space="preserve">Impresiones oficiales.- </t>
    </r>
    <r>
      <rPr>
        <sz val="10"/>
        <rFont val="Arial"/>
        <family val="2"/>
      </rPr>
      <t xml:space="preserve">Incluye servicios de impresión de documentos oficiales necesarios tales como: trámites oficiales y servicios a la población; servicios de impresión y elaboración de material informativo, tales como: hojas membretadas, tarjetas de presentación, recibos oficiales, reconocimentos, padrones de beneficiarios, reglas de operación, informes de labores, manuales de organización, de procedimientos y de servicios al público; instructivos, proyectos editoriales (libros, revistas y gacetas periódicas), folletos, trípticos, dípticos, carteles, mantas, rótulos, rotulación dentro de los inmuebles y demás servicios de impresión y elaboración de material informativo. Incluye gastos como: señalética, sellos oficiales, avisos, precisiones, convocatorias, edictos, bases, licitaciones, diario oficial, concursos y aclaraciones, y demás información interna de las Dependencias. Excluye las inserciones derivadas de campañas publicitarias y de comunicación social, las cuales se deberán registrar en las partidas correspondientes al concepto 3600 Servicios de Comunicación Social y Publicidad. </t>
    </r>
  </si>
  <si>
    <r>
      <rPr>
        <b/>
        <sz val="10"/>
        <rFont val="Arial"/>
        <family val="2"/>
      </rPr>
      <t>Servicio de  apoyo administrativo .-</t>
    </r>
    <r>
      <rPr>
        <sz val="10"/>
        <rFont val="Arial"/>
        <family val="2"/>
      </rPr>
      <t xml:space="preserve"> Asignaciones destinadas a cubrir el costo de la contratación de servicios de servicios administrativos como son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t>
    </r>
  </si>
  <si>
    <r>
      <rPr>
        <b/>
        <sz val="10"/>
        <rFont val="Arial"/>
        <family val="2"/>
      </rPr>
      <t>Servicio de   fotocopiado e impresion .-</t>
    </r>
    <r>
      <rPr>
        <sz val="10"/>
        <rFont val="Arial"/>
        <family val="2"/>
      </rPr>
      <t xml:space="preserve"> Asignaciones destinadas a cubrir el costo de la contratación de servicios de fotocopiado y preparación de documentos; digitalización de documentos oficiales, fax, engargolado, enmicado, encuadernación, corte de papel, recepción de correspondencia y otros afines. </t>
    </r>
  </si>
  <si>
    <t>Servicios de protección y seguridad</t>
  </si>
  <si>
    <r>
      <rPr>
        <b/>
        <sz val="10"/>
        <rFont val="Arial"/>
        <family val="2"/>
      </rPr>
      <t>Servicios de protección y seguridad.-</t>
    </r>
    <r>
      <rPr>
        <sz val="10"/>
        <rFont val="Arial"/>
        <family val="2"/>
      </rPr>
      <t xml:space="preserve"> 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 </t>
    </r>
  </si>
  <si>
    <r>
      <rPr>
        <b/>
        <sz val="10"/>
        <rFont val="Arial"/>
        <family val="2"/>
      </rPr>
      <t>Servicios de vigilancia.-</t>
    </r>
    <r>
      <rPr>
        <sz val="10"/>
        <rFont val="Arial"/>
        <family val="2"/>
      </rPr>
      <t xml:space="preserve"> Asignaciones destinadas a cubrir las erogaciones por servicios de monitoreo de personas, objetos o procesos tanto de inmuebles de los entes públicos como de lugares de dominio público prestados por instituciones de seguridad.  </t>
    </r>
  </si>
  <si>
    <t>Servicios profesionales, científicos y técnicos integrales</t>
  </si>
  <si>
    <r>
      <rPr>
        <b/>
        <sz val="10"/>
        <rFont val="Arial"/>
        <family val="2"/>
      </rPr>
      <t>Servicios profesionales, científicos y técnicos integrales.-</t>
    </r>
    <r>
      <rPr>
        <sz val="10"/>
        <rFont val="Arial"/>
        <family val="2"/>
      </rPr>
      <t xml:space="preserve"> 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 </t>
    </r>
  </si>
  <si>
    <t>Servicios financieros, bancarios y comerciales</t>
  </si>
  <si>
    <t xml:space="preserve">Asignaciones destinadas a cubrir el costo de servicios tales como: fletes y maniobras; almacenaje, embalaje y envase; así como servicios bancarios y financieros; seguros patrimoniales; comisiones por ventas. </t>
  </si>
  <si>
    <r>
      <rPr>
        <b/>
        <sz val="10"/>
        <rFont val="Arial"/>
        <family val="2"/>
      </rPr>
      <t>Servicios financieros y bancarios.-</t>
    </r>
    <r>
      <rPr>
        <sz val="10"/>
        <rFont val="Arial"/>
        <family val="2"/>
      </rPr>
      <t xml:space="preserve"> 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 </t>
    </r>
  </si>
  <si>
    <r>
      <t xml:space="preserve">Diferencias en cambios.- </t>
    </r>
    <r>
      <rPr>
        <sz val="10"/>
        <rFont val="Arial"/>
        <family val="2"/>
      </rPr>
      <t>Asignaciones destinadas a cubrir las diferencias por variaciones en el tipo de cambio de la moneda nacional respecto a monedas extranjeras.</t>
    </r>
  </si>
  <si>
    <t>Servicios de cobranza, investigación crediticia y similar</t>
  </si>
  <si>
    <r>
      <rPr>
        <b/>
        <sz val="10"/>
        <rFont val="Arial"/>
        <family val="2"/>
      </rPr>
      <t>Servicios de cobranza, investigación crediticia y similar.-</t>
    </r>
    <r>
      <rPr>
        <sz val="10"/>
        <rFont val="Arial"/>
        <family val="2"/>
      </rPr>
      <t xml:space="preserve"> Asignaciones destinadas a cubrir los gastos por servicios de cobranza, investigación crediticia y recopilación de información sobre solvencia financiera de personas o negocios. </t>
    </r>
  </si>
  <si>
    <t>Servicios de recaudación, traslado y custodia de valores</t>
  </si>
  <si>
    <r>
      <rPr>
        <b/>
        <sz val="10"/>
        <rFont val="Arial"/>
        <family val="2"/>
      </rPr>
      <t>Servicios de recaudación, traslado y custodia de valores.-</t>
    </r>
    <r>
      <rPr>
        <sz val="10"/>
        <rFont val="Arial"/>
        <family val="2"/>
      </rPr>
      <t xml:space="preserve"> Asignaciones destinadas a cubrir el pago de servicios financieros traslado de valores y otros gastos inherentes a la recaudación. </t>
    </r>
  </si>
  <si>
    <r>
      <rPr>
        <b/>
        <sz val="10"/>
        <rFont val="Arial"/>
        <family val="2"/>
      </rPr>
      <t xml:space="preserve">Seguros de responsabilidad patrimonial y fianzas.- </t>
    </r>
    <r>
      <rPr>
        <sz val="10"/>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0"/>
        <color indexed="10"/>
        <rFont val="Arial"/>
        <family val="2"/>
      </rPr>
      <t xml:space="preserve"> *** </t>
    </r>
  </si>
  <si>
    <t>Seguro de bienes patrimoniales</t>
  </si>
  <si>
    <r>
      <rPr>
        <b/>
        <sz val="10"/>
        <rFont val="Arial"/>
        <family val="2"/>
      </rPr>
      <t xml:space="preserve">Seguro de bienes patrimoniales.- </t>
    </r>
    <r>
      <rPr>
        <sz val="10"/>
        <rFont val="Arial"/>
        <family val="2"/>
      </rPr>
      <t xml:space="preserve">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 </t>
    </r>
    <r>
      <rPr>
        <sz val="10"/>
        <color rgb="FFFF0000"/>
        <rFont val="Arial"/>
        <family val="2"/>
      </rPr>
      <t xml:space="preserve">*** </t>
    </r>
  </si>
  <si>
    <t>Almacenaje, envase y embalaje</t>
  </si>
  <si>
    <r>
      <rPr>
        <b/>
        <sz val="10"/>
        <rFont val="Arial"/>
        <family val="2"/>
      </rPr>
      <t>Almacenaje, envase y embalaje.-</t>
    </r>
    <r>
      <rPr>
        <sz val="10"/>
        <rFont val="Arial"/>
        <family val="2"/>
      </rPr>
      <t xml:space="preserve"> Asignaciones destinadas a cubrir el costo de los servicios de almacenamiento, embalaje, desembalaje, envase y desenvase de toda clase de objetos, artículos, materiales, mobiliario, entre otros. </t>
    </r>
  </si>
  <si>
    <t>Fletes y maniobras</t>
  </si>
  <si>
    <r>
      <rPr>
        <b/>
        <sz val="10"/>
        <rFont val="Arial"/>
        <family val="2"/>
      </rPr>
      <t>Fletes y maniobras.-</t>
    </r>
    <r>
      <rPr>
        <sz val="10"/>
        <rFont val="Arial"/>
        <family val="2"/>
      </rPr>
      <t xml:space="preserve"> 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  </t>
    </r>
  </si>
  <si>
    <t>Comisiones por ventas</t>
  </si>
  <si>
    <r>
      <rPr>
        <b/>
        <sz val="10"/>
        <rFont val="Arial"/>
        <family val="2"/>
      </rPr>
      <t xml:space="preserve">Comisiones por ventas.- </t>
    </r>
    <r>
      <rPr>
        <sz val="10"/>
        <rFont val="Arial"/>
        <family val="2"/>
      </rPr>
      <t xml:space="preserve">Asignaciones destinadas a cubrir el pago de comisiones a personas físicas, ya sean: profesionistas, técnico, expertos o peritos, así como a las personas morales, con las cuáles se tenga celebrado contrato respectivo, por los servicios de venta prestados a los entes públicos. </t>
    </r>
  </si>
  <si>
    <t>Servicios financieros, bancarios y comerciales integrales</t>
  </si>
  <si>
    <r>
      <rPr>
        <b/>
        <sz val="10"/>
        <rFont val="Arial"/>
        <family val="2"/>
      </rPr>
      <t xml:space="preserve">Servicios financieros, bancarios y comerciales integrales.- </t>
    </r>
    <r>
      <rPr>
        <sz val="10"/>
        <rFont val="Arial"/>
        <family val="2"/>
      </rPr>
      <t xml:space="preserve">Otros servicios financieros, bancarios y comerciales no previstos en las demás partidas anteriores de este subcapítulo.  </t>
    </r>
  </si>
  <si>
    <t>Servicios de instalación, reparación, mantenimiento y conservación</t>
  </si>
  <si>
    <t xml:space="preserve">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 </t>
  </si>
  <si>
    <t>Conservación y mantenimiento menor de inmuebles</t>
  </si>
  <si>
    <r>
      <rPr>
        <b/>
        <sz val="10"/>
        <rFont val="Arial"/>
        <family val="2"/>
      </rPr>
      <t xml:space="preserve">Conservación y mantenimiento de inmuebles.- </t>
    </r>
    <r>
      <rPr>
        <sz val="10"/>
        <rFont val="Arial"/>
        <family val="2"/>
      </rPr>
      <t xml:space="preserve">Asignaciones destinadas a cubrir los gastos por servicios de conservación y mantenimiento menor de edificios, locales, terrenos, predios, áreas verdes y caminos de acceso, propiedad de la Nación o al servicio de los entes públicos, cuando se efectúen por cuenta de terceros. Incluye el pago de deducibles de seguros. </t>
    </r>
  </si>
  <si>
    <r>
      <t xml:space="preserve">Instalaciones.- </t>
    </r>
    <r>
      <rPr>
        <sz val="10"/>
        <rFont val="Arial"/>
        <family val="2"/>
      </rPr>
      <t>Asignaciones destinadas a cubrir el costo de los servicios de instalación en los bienes inmuebles, de maquinaria y equipo especializados, al servicio de las dependencias, tales como: equipo de computación, rayos X, aire acondicionado, instalación física de red de datos y eléctrica, y de comunicaciones y telecomunicaciones, etc. Excluye las instalaciones señaladas en obra pública.</t>
    </r>
  </si>
  <si>
    <r>
      <t xml:space="preserve">Adaptación de inmuebles.- </t>
    </r>
    <r>
      <rPr>
        <sz val="10"/>
        <rFont val="Arial"/>
        <family val="2"/>
      </rPr>
      <t>Asignaciones destinadas a cubrir el costo de adaptación y remodelación de las dependencias. Excluye las adquisiciones de mobiliario y equipo.</t>
    </r>
  </si>
  <si>
    <t>Instalación, reparación y mantenimiento de mobiliario y equipo de administración, educacional y recreativo</t>
  </si>
  <si>
    <r>
      <rPr>
        <b/>
        <sz val="10"/>
        <rFont val="Arial"/>
        <family val="2"/>
      </rPr>
      <t>Instalación, reparación y mantenimiento de mobiliario y equipo de administración, educacional y recreativo.-</t>
    </r>
    <r>
      <rPr>
        <sz val="10"/>
        <rFont val="Arial"/>
        <family val="2"/>
      </rPr>
      <t xml:space="preserve"> 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 </t>
    </r>
  </si>
  <si>
    <t>Instalación, reparación y mantenimiento de equipo de cómputo y tecnología de la información</t>
  </si>
  <si>
    <r>
      <rPr>
        <b/>
        <sz val="10"/>
        <rFont val="Arial"/>
        <family val="2"/>
      </rPr>
      <t xml:space="preserve">Instalación, reparación y mantenimiento de equipo de cómputo y tecnología de la información.- </t>
    </r>
    <r>
      <rPr>
        <sz val="10"/>
        <rFont val="Arial"/>
        <family val="2"/>
      </rPr>
      <t xml:space="preserve">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 </t>
    </r>
  </si>
  <si>
    <t>Instalación, reparación y mantenimiento de equipo e instrumental médico y de laboratorio</t>
  </si>
  <si>
    <r>
      <rPr>
        <b/>
        <sz val="10"/>
        <rFont val="Arial"/>
        <family val="2"/>
      </rPr>
      <t>Instalación, reparación y mantenimiento de equipo e instrumental médico y de laboratorio.</t>
    </r>
    <r>
      <rPr>
        <sz val="10"/>
        <rFont val="Arial"/>
        <family val="2"/>
      </rPr>
      <t>- Asignaciones destinadas a cubrir los gastos por servicios de instalación, reparación y mantenimiento de equipo e instrumental médico y de laboratorio. Incluye el pago de deducibles de seguros.</t>
    </r>
  </si>
  <si>
    <t>Reparación y mantenimiento de equipo de transporte</t>
  </si>
  <si>
    <r>
      <rPr>
        <b/>
        <sz val="10"/>
        <rFont val="Arial"/>
        <family val="2"/>
      </rPr>
      <t>Reparación y mantenimiento de equipo de transporte.-</t>
    </r>
    <r>
      <rPr>
        <sz val="10"/>
        <rFont val="Arial"/>
        <family val="2"/>
      </rPr>
      <t xml:space="preserve"> Asignaciones destinadas a cubrir los gastos por servicios de reparación y mantenimiento del equipo de transporte terrestre, aeroespacial, marítimo, lacustre y fluvial e instalación de equipos en los mismos, propiedad o al servicio de los entes públicos. </t>
    </r>
    <r>
      <rPr>
        <sz val="10"/>
        <color indexed="10"/>
        <rFont val="Arial"/>
        <family val="2"/>
      </rPr>
      <t xml:space="preserve"> *** </t>
    </r>
  </si>
  <si>
    <t>Reparación y mantenimiento de equipo de defensa y seguridad</t>
  </si>
  <si>
    <r>
      <rPr>
        <b/>
        <sz val="10"/>
        <rFont val="Arial"/>
        <family val="2"/>
      </rPr>
      <t xml:space="preserve">Reparación y mantenimiento de equipo de defensa y seguridad.- </t>
    </r>
    <r>
      <rPr>
        <sz val="10"/>
        <rFont val="Arial"/>
        <family val="2"/>
      </rPr>
      <t>Asignaciones destinadas a cubrir los gastos por servicios de reparación y mantenimiento del equipo de defensa y seguridad. Incluye el pago de deducibles de seguros.</t>
    </r>
    <r>
      <rPr>
        <sz val="10"/>
        <color indexed="10"/>
        <rFont val="Arial"/>
        <family val="2"/>
      </rPr>
      <t xml:space="preserve">*** </t>
    </r>
  </si>
  <si>
    <t>Instalación, reparación y mantenimiento de maquinaria, otros equipos y herramienta</t>
  </si>
  <si>
    <r>
      <rPr>
        <b/>
        <sz val="10"/>
        <rFont val="Arial"/>
        <family val="2"/>
      </rPr>
      <t>Instalación, reparación y mantenimiento de maquinaria, otros equipos y herramienta.-</t>
    </r>
    <r>
      <rPr>
        <sz val="10"/>
        <rFont val="Arial"/>
        <family val="2"/>
      </rPr>
      <t xml:space="preserve"> Asignaciones destinadas a cubrir los gastos por servicios de instalación, reparación y mantenimiento de la maquinaria pesada y de construcción, equipo agrícola, otros equipos y herramienta, propiedad o al servicio de los entes públicos, vehículos, embarcaciones, aeronaves, equipo especializado instalado en los inmuebles, equipo industrial, equipo y aparatos de comunicaciones y telecomunicaciones, equipo eléctrico, extinguidores, entre otros, cuando se efectúen por cuenta de terceros. Incluye el mantenimiento de plantas e instalaciones productivas y el pago de deducibles de seguros.  </t>
    </r>
    <r>
      <rPr>
        <sz val="10"/>
        <color rgb="FFFF0000"/>
        <rFont val="Arial"/>
        <family val="2"/>
      </rPr>
      <t>***</t>
    </r>
  </si>
  <si>
    <t>Servicios de limpieza y manejo de desechos</t>
  </si>
  <si>
    <r>
      <rPr>
        <b/>
        <sz val="10"/>
        <rFont val="Arial"/>
        <family val="2"/>
      </rPr>
      <t>Servicios de limpieza y manejo de desechos.-</t>
    </r>
    <r>
      <rPr>
        <sz val="10"/>
        <rFont val="Arial"/>
        <family val="2"/>
      </rPr>
      <t xml:space="preserve"> 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 </t>
    </r>
  </si>
  <si>
    <r>
      <rPr>
        <b/>
        <sz val="10"/>
        <rFont val="Arial"/>
        <family val="2"/>
      </rPr>
      <t>Servicios de jardinería y fumigación.-</t>
    </r>
    <r>
      <rPr>
        <sz val="10"/>
        <rFont val="Arial"/>
        <family val="2"/>
      </rPr>
      <t xml:space="preserve"> Asignaciones destinadas a cubrir los gastos por control y exterminación de plagas, instalación y mantenimiento de áreas verdes como la plantación, fertilización y poda de árboles, plantas y hierbas. </t>
    </r>
  </si>
  <si>
    <t xml:space="preserve">Servicios de comunicación social y publicidad.- </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</si>
  <si>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</si>
  <si>
    <t>Difusión por radio, televisión y otros medios de mensajes sobre programas y actividades gubernamentales</t>
  </si>
  <si>
    <r>
      <rPr>
        <b/>
        <sz val="10"/>
        <rFont val="Arial"/>
        <family val="2"/>
      </rPr>
      <t>Difusión por radio, televisión y otros medios de mensajes sobre programas y actividades gubernamentales.-</t>
    </r>
    <r>
      <rPr>
        <sz val="10"/>
        <rFont val="Arial"/>
        <family val="2"/>
      </rPr>
      <t xml:space="preserve"> 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t>
    </r>
  </si>
  <si>
    <t xml:space="preserve">Artículo 64.- La Dirección de Comunicación Social será la encargada de controlar y coordinar los gastos por concepto de difusión e información, así como de publicaciones en medios impresos (periódicos, revistas, gacetillas, volantes, trípticos, etc.) o en otros medios de comunicación (internet, radio, televisión, etc), se limitarán a la difusión de actividades propias del gobierno municipal con el fin de informar a la opinión pública sobre las acciones, planes y proyectos en donde se cumplan objetivos y metas institucionales. </t>
  </si>
  <si>
    <r>
      <rPr>
        <b/>
        <sz val="10"/>
        <rFont val="Arial"/>
        <family val="2"/>
      </rPr>
      <t>Impresion y elaboracion de publicaciones oficiales y de informacion en general para difusión.-</t>
    </r>
    <r>
      <rPr>
        <sz val="10"/>
        <rFont val="Arial"/>
        <family val="2"/>
      </rPr>
      <t xml:space="preserve"> Asignaciones destinadas a cubrir el costo de difusión del quehacer gubernamental y de los bienes y servicios públicos que prestan los entes públicos, la publicación y difusión masiva de las mismas a un público objetivo determinado y/o cuidadanía a través de espectaculares, mobiliario urbano, tarjetas telefónicas, medios electrónicos e impresos internacionales, folletos, trípticos, dípticos, carteles, mamparas, perifoneos, mantas, rótulos en inmuebles,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 </t>
    </r>
  </si>
  <si>
    <t>Difusión por radio, televisión y otros medios de mensajes comerciales para promover la venta de bienes o servicios</t>
  </si>
  <si>
    <r>
      <rPr>
        <b/>
        <sz val="10"/>
        <rFont val="Arial"/>
        <family val="2"/>
      </rPr>
      <t>Espectaculos Culturales</t>
    </r>
    <r>
      <rPr>
        <sz val="10"/>
        <rFont val="Arial"/>
        <family val="2"/>
      </rPr>
      <t>.- Asignaciones destinadas a cubrir el costo de Espectaculos culturales que realicen las dependencias en desarrollo de sus actividades y logro de sus objetivos.</t>
    </r>
  </si>
  <si>
    <t>Difusión por radio, television y otros medios de mensajes comerciales para promover la venta de bienes o servicios</t>
  </si>
  <si>
    <r>
      <rPr>
        <b/>
        <sz val="10"/>
        <rFont val="Arial"/>
        <family val="2"/>
      </rPr>
      <t>Promoción para la venta de bienes y servicios.-</t>
    </r>
    <r>
      <rPr>
        <sz val="10"/>
        <rFont val="Arial"/>
        <family val="2"/>
      </rPr>
      <t xml:space="preserve"> Asignaciones destinadas a cubrir el costo de difusión y promocion para la venta de bienes y servicios, cuando el area lo requiera.</t>
    </r>
  </si>
  <si>
    <t>Servicios de creatividad, preproducción y producción de publicidad, excepto Internet</t>
  </si>
  <si>
    <r>
      <rPr>
        <b/>
        <sz val="10"/>
        <rFont val="Arial"/>
        <family val="2"/>
      </rPr>
      <t>Servicios de creatividad, preproducción y producción de publicidad, excepto Internet.</t>
    </r>
    <r>
      <rPr>
        <sz val="10"/>
        <rFont val="Arial"/>
        <family val="2"/>
      </rPr>
      <t xml:space="preserve">- Asignaciones destinadas a cubrir los gastos por diseño y conceptualización de campañas de comunicación, preproducción, producción y copiado. </t>
    </r>
  </si>
  <si>
    <t>Servicios de revelado de fotografías</t>
  </si>
  <si>
    <r>
      <rPr>
        <b/>
        <sz val="10"/>
        <rFont val="Arial"/>
        <family val="2"/>
      </rPr>
      <t xml:space="preserve">Servicios de revelado de fotografías.- </t>
    </r>
    <r>
      <rPr>
        <sz val="10"/>
        <rFont val="Arial"/>
        <family val="2"/>
      </rPr>
      <t xml:space="preserve">Asignaciones destinadas a cubrir gastos por concepto de revelado o impresión de fotografías. </t>
    </r>
  </si>
  <si>
    <t>Servicios de la industria fílmica, del sonido y del video</t>
  </si>
  <si>
    <t>Servicio de la industria filmica, del sonido y el video</t>
  </si>
  <si>
    <t>Servicio de creación y difusión de contenido exclusivamente a través de Internet</t>
  </si>
  <si>
    <r>
      <rPr>
        <b/>
        <sz val="10"/>
        <rFont val="Arial"/>
        <family val="2"/>
      </rPr>
      <t>Servicio de creación y difusión de contenido exclusivamente a través de Internet.-</t>
    </r>
    <r>
      <rPr>
        <sz val="10"/>
        <rFont val="Arial"/>
        <family val="2"/>
      </rPr>
      <t xml:space="preserve"> Asignaciones destinadas a cubrir el gasto por creación, difusión y transmisión de contenido de interés general o específico a través de internet exclusivamente. </t>
    </r>
  </si>
  <si>
    <t>Otros servicios de información</t>
  </si>
  <si>
    <r>
      <rPr>
        <b/>
        <sz val="10"/>
        <rFont val="Arial"/>
        <family val="2"/>
      </rPr>
      <t>Otros servicios de información.-</t>
    </r>
    <r>
      <rPr>
        <sz val="10"/>
        <rFont val="Arial"/>
        <family val="2"/>
      </rPr>
      <t xml:space="preserve"> 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 </t>
    </r>
  </si>
  <si>
    <t>Servicios de traslado y viáticos</t>
  </si>
  <si>
    <t xml:space="preserve">Asignaciones destinadas a cubrir los servicios de traslado, instalación y viáticos del personal, cuando por el desempeño de sus labores propias o comisiones de trabajo, requieran trasladarse a lugares distintos al de su adscripción. </t>
  </si>
  <si>
    <t>Pasajes aéreos</t>
  </si>
  <si>
    <r>
      <rPr>
        <b/>
        <sz val="10"/>
        <rFont val="Arial"/>
        <family val="2"/>
      </rPr>
      <t>Pasajes aéreos nacionales.-</t>
    </r>
    <r>
      <rPr>
        <sz val="10"/>
        <rFont val="Arial"/>
        <family val="2"/>
      </rPr>
      <t xml:space="preserve"> Asignaciones destinadas a cubrir los gastos por concepto de traslado de personal por vía aérea en territorio nacional en cumplimiento de sus funciones públicas. </t>
    </r>
  </si>
  <si>
    <r>
      <rPr>
        <b/>
        <sz val="10"/>
        <rFont val="Arial"/>
        <family val="2"/>
      </rPr>
      <t>Pasajes aéreos internacionales.-</t>
    </r>
    <r>
      <rPr>
        <sz val="10"/>
        <rFont val="Arial"/>
        <family val="2"/>
      </rPr>
      <t xml:space="preserve"> Asignaciones destinadas a cubrir los gastos por concepto de traslado de personal por vía aérea en territorio internacional en cumplimiento de sus funciones públicas.  </t>
    </r>
    <r>
      <rPr>
        <sz val="10"/>
        <color indexed="10"/>
        <rFont val="Arial"/>
        <family val="2"/>
      </rPr>
      <t xml:space="preserve"> ***</t>
    </r>
  </si>
  <si>
    <t xml:space="preserve">Artículo 63.- Toda salida al extranjero, deberá ser validada por la C. Presidenta Municipal y autorizada por el H. Ayuntamiento. </t>
  </si>
  <si>
    <r>
      <rPr>
        <b/>
        <sz val="10"/>
        <rFont val="Arial"/>
        <family val="2"/>
      </rPr>
      <t>Pasajes terrestres.-</t>
    </r>
    <r>
      <rPr>
        <sz val="10"/>
        <rFont val="Arial"/>
        <family val="2"/>
      </rPr>
      <t xml:space="preserve"> Asignaciones destinadas a cubrir los gastos por concepto de traslado de personal por vía terrestre urbana y suburbana, interurbana y rural, taxis y ferroviario, en cumplimiento de sus funciones públicas. </t>
    </r>
  </si>
  <si>
    <t>Pasajes marítimos, lacustres y fluviales</t>
  </si>
  <si>
    <t>Autotransporte</t>
  </si>
  <si>
    <t>Viáticos en el país</t>
  </si>
  <si>
    <r>
      <rPr>
        <b/>
        <sz val="10"/>
        <rFont val="Arial"/>
        <family val="2"/>
      </rPr>
      <t>Viáticos en el país.-</t>
    </r>
    <r>
      <rPr>
        <sz val="10"/>
        <rFont val="Arial"/>
        <family val="2"/>
      </rPr>
      <t xml:space="preserve"> 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 </t>
    </r>
  </si>
  <si>
    <t xml:space="preserve">Artículo 61.- Los viáticos deberán justificarse con los comprobantes correspondientes y cumpliendo con los requisitos establecidos en la legislación fiscal vigente. </t>
  </si>
  <si>
    <t>Viáticos en el extranjero</t>
  </si>
  <si>
    <r>
      <rPr>
        <b/>
        <sz val="10"/>
        <rFont val="Arial"/>
        <family val="2"/>
      </rPr>
      <t xml:space="preserve">Viáticos en el extranjero.- </t>
    </r>
    <r>
      <rPr>
        <sz val="10"/>
        <rFont val="Arial"/>
        <family val="2"/>
      </rPr>
      <t xml:space="preserve">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  </t>
    </r>
    <r>
      <rPr>
        <sz val="10"/>
        <color rgb="FFFF0000"/>
        <rFont val="Arial"/>
        <family val="2"/>
      </rPr>
      <t xml:space="preserve">*** </t>
    </r>
  </si>
  <si>
    <t>Gastos de instalación y traslado de menaje</t>
  </si>
  <si>
    <t>Servicios integrales de traslado y viáticos</t>
  </si>
  <si>
    <t>Gatos de instalacion y traslado de menaje</t>
  </si>
  <si>
    <t>Servicios integrales de traslado y viaticos</t>
  </si>
  <si>
    <t>Otros servicios de traslado y hospedaje</t>
  </si>
  <si>
    <r>
      <rPr>
        <b/>
        <sz val="10"/>
        <rFont val="Arial"/>
        <family val="2"/>
      </rPr>
      <t xml:space="preserve">Otros servicios de traslado y hospedaje.- </t>
    </r>
    <r>
      <rPr>
        <sz val="10"/>
        <rFont val="Arial"/>
        <family val="2"/>
      </rPr>
      <t xml:space="preserve">Asignaciones destinadas a cubrir el pago de servicios básicos distintos de los señalados en las partidas de este concepto, tales como pensiones de estacionamiento, entre otros, requeridos en el desempeño de funciones oficiales. </t>
    </r>
  </si>
  <si>
    <t>Servicios oficiales</t>
  </si>
  <si>
    <t xml:space="preserve">Asignaciones destinadas a cubrir los servicios relacionados con la celebración de actos y ceremonias oficiales realizadas por los entes públicos; así como los gastos de representación y los necesarios para las oficinas establecidas en el exterior. </t>
  </si>
  <si>
    <t>Gastos de ceremonial</t>
  </si>
  <si>
    <r>
      <rPr>
        <b/>
        <sz val="10"/>
        <rFont val="Arial"/>
        <family val="2"/>
      </rPr>
      <t>Gastos de ceremonial.-</t>
    </r>
    <r>
      <rPr>
        <sz val="10"/>
        <rFont val="Arial"/>
        <family val="2"/>
      </rPr>
      <t xml:space="preserve"> 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Podrán cargarse a esta partida los artículos que aparecen a continuacion:</t>
    </r>
  </si>
  <si>
    <t>Adaptación, montaje y decoración de instalaciones</t>
  </si>
  <si>
    <t>Gastos por alimentación; hospedaje y transporte para visitantes</t>
  </si>
  <si>
    <t>Gastos inherentes (atenciones, regalos, música, distintivos, entre otros)</t>
  </si>
  <si>
    <t>Honorarios profesionales por servicios de maestros de ceremonia, jurados, edecanes y traductores.</t>
  </si>
  <si>
    <t>Gastos de invitaciones y reconocimientos</t>
  </si>
  <si>
    <t>Gastos por organización y ejecución de recepciones</t>
  </si>
  <si>
    <t>Adornos</t>
  </si>
  <si>
    <t>Alquiler de local y equipo</t>
  </si>
  <si>
    <t>Servicio de alimentación</t>
  </si>
  <si>
    <t>Escenografías</t>
  </si>
  <si>
    <t xml:space="preserve">Servicio de coffee brake </t>
  </si>
  <si>
    <r>
      <t xml:space="preserve">Eventos institucionales.- </t>
    </r>
    <r>
      <rPr>
        <sz val="10"/>
        <rFont val="Arial"/>
        <family val="2"/>
      </rPr>
      <t>Asignaciones destinadas a cubrir los gastos por eventos de conmemoración de los diversos sectores o grupos de trabajadores al servicio del municipio, tales como el día del servidor público, día del empleado de aseo, día del electricista, día del policía, día del tránsito, entre otros.</t>
    </r>
  </si>
  <si>
    <t xml:space="preserve">Artículo 73.- Cuando se adquieran obsequios para ser rifados y entregados a los trabajadores, se anexará la lista que contenga las firmas de las personas que fueron premiadas. </t>
  </si>
  <si>
    <t>Gastos de orden social y cultural</t>
  </si>
  <si>
    <r>
      <rPr>
        <b/>
        <sz val="10"/>
        <rFont val="Arial"/>
        <family val="2"/>
      </rPr>
      <t xml:space="preserve">Gastos de orden social y cultural.- </t>
    </r>
    <r>
      <rPr>
        <sz val="10"/>
        <rFont val="Arial"/>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 Podrán cargarse a esta partida los artículos que aparecen a continuacion.</t>
    </r>
  </si>
  <si>
    <t>Gastos por organización y ejecución de ceremonias</t>
  </si>
  <si>
    <t>Construccion y Diseño de escultura para escuelas</t>
  </si>
  <si>
    <t>Congresos y convenciones</t>
  </si>
  <si>
    <r>
      <rPr>
        <b/>
        <sz val="10"/>
        <rFont val="Arial"/>
        <family val="2"/>
      </rPr>
      <t xml:space="preserve">Congresos, convenciones y eventos especiales.- </t>
    </r>
    <r>
      <rPr>
        <sz val="10"/>
        <rFont val="Arial"/>
        <family val="2"/>
      </rPr>
      <t xml:space="preserve">Asignaciones destinadas a cubrir el costo del servicio integral que se contrate para la celebración de congresos, convenciones, seminarios, simposios y cualquier otro tipo de foro análogo o de características similares, y cualquier otro evento especial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 </t>
    </r>
  </si>
  <si>
    <t>Gastos por alimentación, hospedaje y transporte de los instructores o invitados</t>
  </si>
  <si>
    <t>Cuotas de inscripción a congresos y convenciones</t>
  </si>
  <si>
    <t>Gastos de invitaciones</t>
  </si>
  <si>
    <t>Gastos inherentes, propios de los congresos, convenciones</t>
  </si>
  <si>
    <t>Pago de indemnizaciones y seguros por los daños que sufran los bienes expuestos.</t>
  </si>
  <si>
    <t>Honorarios profesionales por servicios de maestros de ceremonia, expositores, edecanes y traductores, entre otros.</t>
  </si>
  <si>
    <t>Transporte de materiales y productos para exposición</t>
  </si>
  <si>
    <t>Exposiciones</t>
  </si>
  <si>
    <r>
      <rPr>
        <b/>
        <sz val="10"/>
        <rFont val="Arial"/>
        <family val="2"/>
      </rPr>
      <t xml:space="preserve">Exposiciones.- </t>
    </r>
    <r>
      <rPr>
        <sz val="10"/>
        <rFont val="Arial"/>
        <family val="2"/>
      </rPr>
      <t xml:space="preserve">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 </t>
    </r>
  </si>
  <si>
    <t>Gastos por alimentación, hospedaje y transporte de los expositores o invitados</t>
  </si>
  <si>
    <t>Gastos inherentes, propios de las exposiciones</t>
  </si>
  <si>
    <t>Gastos de representación</t>
  </si>
  <si>
    <r>
      <rPr>
        <b/>
        <sz val="10"/>
        <rFont val="Arial"/>
        <family val="2"/>
      </rPr>
      <t>Gastos de representación.-</t>
    </r>
    <r>
      <rPr>
        <sz val="10"/>
        <rFont val="Arial"/>
        <family val="2"/>
      </rPr>
      <t xml:space="preserve"> 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  Puede cargarse a esta partida el agua de garrafón de uso interno y para atención a la ciudadanía.</t>
    </r>
  </si>
  <si>
    <r>
      <rPr>
        <b/>
        <sz val="10"/>
        <rFont val="Arial"/>
        <family val="2"/>
      </rPr>
      <t>Gastos de oficina y organización</t>
    </r>
    <r>
      <rPr>
        <sz val="10"/>
        <rFont val="Arial"/>
        <family val="2"/>
      </rPr>
      <t xml:space="preserve">.- Asignaciones destinadas a cubrir las erogaciones que se requieran exclusivamente para apoyo del funcionamiento de las oficinas de los servidores públicos superiores y mandos medios de las dependencias. Se incluyen reuniones de integración, que se lleven a cabo entre el personal de la misma Dependencia, así como erogaciones que se realicen con motivo de reuniones de trabajo, de organización, originados por el desempeño de funciones oficiales conferidas, y que sean indispensables para ello.   </t>
    </r>
    <r>
      <rPr>
        <sz val="10"/>
        <color rgb="FFFF0000"/>
        <rFont val="Arial"/>
        <family val="2"/>
      </rPr>
      <t xml:space="preserve"> *** </t>
    </r>
  </si>
  <si>
    <t xml:space="preserve">Asignaciones destinadas a cubrir los servicios que correspondan a este capítulo, no previstos expresamente en las partidas antes descritas. </t>
  </si>
  <si>
    <t>Servicios funerarios y de cementerios</t>
  </si>
  <si>
    <t>Impuestos y derechos</t>
  </si>
  <si>
    <r>
      <rPr>
        <b/>
        <sz val="10"/>
        <rFont val="Arial"/>
        <family val="2"/>
      </rPr>
      <t>Otros impuestos y derechos.-</t>
    </r>
    <r>
      <rPr>
        <sz val="10"/>
        <rFont val="Arial"/>
        <family val="2"/>
      </rPr>
      <t xml:space="preserve"> Asignaciones destinadas a cubrir los impuestos y/o derechos que cause la venta de productos y servicios al extranjero, gastos de escrituración, certificaciones,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</si>
  <si>
    <t>Impuestos y derechos de importación</t>
  </si>
  <si>
    <r>
      <rPr>
        <b/>
        <sz val="10"/>
        <rFont val="Arial"/>
        <family val="2"/>
      </rPr>
      <t xml:space="preserve">Impuestos y derechos de importación.- </t>
    </r>
    <r>
      <rPr>
        <sz val="10"/>
        <rFont val="Arial"/>
        <family val="2"/>
      </rPr>
      <t>Asignaciones destinadas a cubrir los impuestos y/o derechos que cause la adquisición de toda clase de bienes o servicios en el extranjero.</t>
    </r>
  </si>
  <si>
    <t>Sentencias y resoluciones judiciales</t>
  </si>
  <si>
    <r>
      <rPr>
        <b/>
        <sz val="10"/>
        <rFont val="Arial"/>
        <family val="2"/>
      </rPr>
      <t xml:space="preserve">Sentencias y resoluciones judiciales.- </t>
    </r>
    <r>
      <rPr>
        <sz val="10"/>
        <rFont val="Arial"/>
        <family val="2"/>
      </rPr>
      <t xml:space="preserve">Asignaciones destinadas a cubrir el pago de obligaciones o indemnizaciones derivadas de resoluciones emitidas por autoridad competente. </t>
    </r>
  </si>
  <si>
    <t>Penas, multas, accesorios y actualizaciones</t>
  </si>
  <si>
    <r>
      <rPr>
        <b/>
        <sz val="10"/>
        <rFont val="Arial"/>
        <family val="2"/>
      </rPr>
      <t>Penas, multas, accesorios y actualizaciones.-</t>
    </r>
    <r>
      <rPr>
        <sz val="10"/>
        <rFont val="Arial"/>
        <family val="2"/>
      </rPr>
      <t xml:space="preserve"> 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 </t>
    </r>
  </si>
  <si>
    <r>
      <rPr>
        <b/>
        <sz val="10"/>
        <rFont val="Arial"/>
        <family val="2"/>
      </rPr>
      <t>Otros gastos por responsabilidades.-</t>
    </r>
    <r>
      <rPr>
        <sz val="10"/>
        <rFont val="Arial"/>
        <family val="2"/>
      </rPr>
      <t xml:space="preserve"> 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  </t>
    </r>
  </si>
  <si>
    <t>Utilidades</t>
  </si>
  <si>
    <t>Impuesto sobre nóminas y otros que se deriven de una relación laboral</t>
  </si>
  <si>
    <t>Asignaciones destinadas a cubrir los pagos del impuesto sobre nóminas y otros que se deriven de una relación laboral a cargo de los entes públicos en los términos de las leyes correspondientes.  Asignaciones destinadas al pago del impuesto sobre nóminas a cargo de los entes públicos, de conformidad con el Código Financiero del Distrito Federal y, en su caso, las disposiciones equivalentes en las demás entidades federativas</t>
  </si>
  <si>
    <r>
      <rPr>
        <b/>
        <sz val="10"/>
        <rFont val="Arial"/>
        <family val="2"/>
      </rPr>
      <t>Impuesto sobre nóminas.-</t>
    </r>
    <r>
      <rPr>
        <sz val="10"/>
        <rFont val="Arial"/>
        <family val="2"/>
      </rPr>
      <t xml:space="preserve"> Asignaciones destinadas al pago del impuesto sobre nóminas a cargo de los entes públicos, de conformidad con el Código Financiero del Distrito Federal y, en su caso, las disposiciones equivalentes en las demás entidades federativas. </t>
    </r>
  </si>
  <si>
    <r>
      <rPr>
        <b/>
        <sz val="10"/>
        <rFont val="Arial"/>
        <family val="2"/>
      </rPr>
      <t xml:space="preserve">Otros impuestos derivados de una relación laboral.- </t>
    </r>
    <r>
      <rPr>
        <sz val="10"/>
        <rFont val="Arial"/>
        <family val="2"/>
      </rPr>
      <t xml:space="preserve">Asignaciones destinadas al pago de otros impuestos derivados de la relación laboral. </t>
    </r>
  </si>
  <si>
    <r>
      <rPr>
        <b/>
        <sz val="10"/>
        <rFont val="Arial"/>
        <family val="2"/>
      </rPr>
      <t>Otros servicios generales.-</t>
    </r>
    <r>
      <rPr>
        <sz val="10"/>
        <rFont val="Arial"/>
        <family val="2"/>
      </rPr>
      <t xml:space="preserve"> 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 </t>
    </r>
  </si>
  <si>
    <t>TRANSFERENCIAS, ASIGNACIONES, SUBSIDIOS Y OTRAS AYUDAS</t>
  </si>
  <si>
    <t>Transferencias internas y asignaciones al sector público</t>
  </si>
  <si>
    <t xml:space="preserve">Asignaciones destinadas, en su caso, a los entes públicos contenidos en el Presupuesto de Egresos con el objeto de sufragar gastos inherentes a sus atribuciones. </t>
  </si>
  <si>
    <t>Asignaciones presupuestarias al Poder Ejecutivo</t>
  </si>
  <si>
    <t>Asignaciones presupuestarias al Poder Legislativo</t>
  </si>
  <si>
    <t>Asignaciones presupuestarias al Poder Judicial</t>
  </si>
  <si>
    <t>Asignaciones presupuestarias a Organos Autónomos</t>
  </si>
  <si>
    <r>
      <rPr>
        <b/>
        <sz val="10"/>
        <rFont val="Arial"/>
        <family val="2"/>
      </rPr>
      <t>Asignaciones presupuestarias a organos autonomos.-</t>
    </r>
    <r>
      <rPr>
        <sz val="10"/>
        <rFont val="Arial"/>
        <family val="2"/>
      </rPr>
      <t xml:space="preserve"> Asignaciones destinadas  a los organos autonomos con el objeto de sufragar gastos inherentes a sus atribuciones.</t>
    </r>
  </si>
  <si>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</si>
  <si>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</si>
  <si>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</si>
  <si>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</si>
  <si>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</si>
  <si>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</si>
  <si>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 xml:space="preserve">Asignaciones destinadas, en su caso, a entes públicos, otorgados por otros, con el objeto de sufragar gastos inherentes a sus atribuciones. </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</si>
  <si>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</si>
  <si>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</si>
  <si>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</si>
  <si>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</si>
  <si>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r>
      <t xml:space="preserve">Transferencias  entidades municipales.- </t>
    </r>
    <r>
      <rPr>
        <sz val="10"/>
        <rFont val="Arial"/>
        <family val="2"/>
      </rPr>
      <t xml:space="preserve">Asignaciones que no suponen la contraprestación de bienes o servicios, que se otorgan a entidades para que ejecuten acciones que se les han encomendado. </t>
    </r>
  </si>
  <si>
    <r>
      <t xml:space="preserve">Transferencias a entidades para la asistencia social.- </t>
    </r>
    <r>
      <rPr>
        <sz val="10"/>
        <color indexed="8"/>
        <rFont val="Arial"/>
        <family val="2"/>
      </rPr>
      <t>Asignaciones destinadas al otorgamiento de subsidios para la operatividad de las entidades paramunicipales que desarrollan actividades que contribuyan a la consecución de beneficios sociales y de asistencia social.</t>
    </r>
  </si>
  <si>
    <r>
      <t xml:space="preserve">Transferencias a entidades para la promoción cultural, educativa y recreativa.- </t>
    </r>
    <r>
      <rPr>
        <sz val="10"/>
        <color indexed="8"/>
        <rFont val="Arial"/>
        <family val="2"/>
      </rPr>
      <t>Asignaciones destinadas al otorgamiento de subsidios para la operatividad de las entidades paramunicipales, que desarrollan actividades de promoción cultural, recreativa, deportiva, educativa, y otras de naturaleza similar.</t>
    </r>
  </si>
  <si>
    <r>
      <t xml:space="preserve">Transferencias a entidades para la planeación y vivienda.- </t>
    </r>
    <r>
      <rPr>
        <sz val="10"/>
        <color indexed="8"/>
        <rFont val="Arial"/>
        <family val="2"/>
      </rPr>
      <t>Asignaciones destinadas al otorgamiento de subsidios para la operatividad de las entidades paramunicipales, que tienen a su cargo la planeación municipal, así como la promoción de la vivienda.</t>
    </r>
  </si>
  <si>
    <r>
      <t xml:space="preserve">Transferencias a entidades para el desarrollo y la asistencia social.- </t>
    </r>
    <r>
      <rPr>
        <sz val="10"/>
        <color indexed="8"/>
        <rFont val="Arial"/>
        <family val="2"/>
      </rPr>
      <t>Asignaciones destinadas a la transferencia de recursos para la operatividad de las entidades que forman parte de la administración paramunicipal, a fin de que desarrollen sus actividades, que contribuyan a la consecución de beneficios sociales y de asistencia social.</t>
    </r>
  </si>
  <si>
    <r>
      <t xml:space="preserve">Transferencias a entidades para el desarrollo económico.- </t>
    </r>
    <r>
      <rPr>
        <sz val="10"/>
        <color indexed="8"/>
        <rFont val="Arial"/>
        <family val="2"/>
      </rPr>
      <t>Asignaciones destinadas a la transferencia de recursos para la operatividad de las entidades que forman parte de la administración paramunicipal, a fin de que desarrollen sus actividades de promoción económica, turística, y otras de naturaleza similar.</t>
    </r>
  </si>
  <si>
    <r>
      <t>Transferencias otrogadas a entidades estatales.-</t>
    </r>
    <r>
      <rPr>
        <sz val="10"/>
        <color indexed="8"/>
        <rFont val="Arial"/>
        <family val="2"/>
      </rPr>
      <t xml:space="preserve"> Asignaciones destinadas a la transferencia de recursos para la operatividad de las entidades que forman parte de la administración paramunicipal, a fin de que desarrollen sus actividades de promoción económica, turística, y otras de naturaleza similar.</t>
    </r>
  </si>
  <si>
    <t>Transferencias a fideicomisos de entidades federativas y municipios</t>
  </si>
  <si>
    <r>
      <rPr>
        <b/>
        <sz val="10"/>
        <rFont val="Arial"/>
        <family val="2"/>
      </rPr>
      <t>Transferencias a fideicomisos de entidades federativas y municipios.-</t>
    </r>
    <r>
      <rPr>
        <sz val="10"/>
        <rFont val="Arial"/>
        <family val="2"/>
      </rPr>
      <t xml:space="preserve"> 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</si>
  <si>
    <r>
      <rPr>
        <b/>
        <sz val="10"/>
        <color indexed="8"/>
        <rFont val="Arial"/>
        <family val="2"/>
      </rPr>
      <t xml:space="preserve">Transferencias a fideicomisos para la asistencia social.- </t>
    </r>
    <r>
      <rPr>
        <sz val="10"/>
        <color indexed="8"/>
        <rFont val="Arial"/>
        <family val="2"/>
      </rPr>
      <t xml:space="preserve"> Asignaciones destinadas al otorgamiento de subsidios para la operatividad de las entidades paramunicipales que desarrollan actividades que contribuyan a la consecución de beneficios sociales y de asistencia social.</t>
    </r>
  </si>
  <si>
    <r>
      <rPr>
        <b/>
        <sz val="10"/>
        <color indexed="8"/>
        <rFont val="Arial"/>
        <family val="2"/>
      </rPr>
      <t>Transferencias a fideicomisos para la promoción cultural, educativa y recreativa.-</t>
    </r>
    <r>
      <rPr>
        <sz val="10"/>
        <color indexed="8"/>
        <rFont val="Arial"/>
        <family val="2"/>
      </rPr>
      <t xml:space="preserve">   Asignaciones destinadas al otorgamiento de subsidios para la operatividad de las entidades paramunicipales, que desarrollan actividades de promoción cultural, recreativa, deportiva, educativa, y otras de naturaleza similar.</t>
    </r>
  </si>
  <si>
    <r>
      <rPr>
        <b/>
        <sz val="10"/>
        <color indexed="8"/>
        <rFont val="Arial"/>
        <family val="2"/>
      </rPr>
      <t>Transferencias a fideicomisos para la planeación y vivienda.-</t>
    </r>
    <r>
      <rPr>
        <sz val="10"/>
        <color indexed="8"/>
        <rFont val="Arial"/>
        <family val="2"/>
      </rPr>
      <t xml:space="preserve">  Asignaciones destinadas al otorgamiento de subsidios para la operatividad de las entidades paramunicipales, que tienen a su cargo la planeación municipal, así como la promoción de la vivienda.</t>
    </r>
  </si>
  <si>
    <r>
      <rPr>
        <b/>
        <sz val="10"/>
        <color indexed="8"/>
        <rFont val="Arial"/>
        <family val="2"/>
      </rPr>
      <t>Transferencias a fideicomisos para el desarrollo y la asistencia social.-</t>
    </r>
    <r>
      <rPr>
        <sz val="10"/>
        <color indexed="8"/>
        <rFont val="Arial"/>
        <family val="2"/>
      </rPr>
      <t xml:space="preserve"> Asignaciones destinadas a la transferencia de recursos para la operatividad de los fideicomisos que forman parte de la administración paramunicipal, a fin de que desarrollen sus actividades, que contribuyan a la consecución de beneficios sociales y de asistencia social.</t>
    </r>
  </si>
  <si>
    <r>
      <rPr>
        <b/>
        <sz val="10"/>
        <color indexed="8"/>
        <rFont val="Arial"/>
        <family val="2"/>
      </rPr>
      <t xml:space="preserve">Transferencias a fideicomisos para el desarrollo económico.- </t>
    </r>
    <r>
      <rPr>
        <sz val="10"/>
        <color indexed="8"/>
        <rFont val="Arial"/>
        <family val="2"/>
      </rPr>
      <t>Asignaciones destinadas a la transferencia de recursos para la operatividad de los fideicomisos que forman parte de la administración paramunicipal, a fin de que desarrollen sus actividades de promoción económica, turística, y otras de naturaleza similar.</t>
    </r>
  </si>
  <si>
    <t>Subsidios y subvenciones</t>
  </si>
  <si>
    <t xml:space="preserve">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 </t>
  </si>
  <si>
    <t>Subsidios a la producción</t>
  </si>
  <si>
    <r>
      <t xml:space="preserve">Subsidios a la Producción.- </t>
    </r>
    <r>
      <rPr>
        <sz val="10"/>
        <color indexed="8"/>
        <rFont val="Arial"/>
        <family val="2"/>
      </rPr>
      <t>Asignaciones destinadas a promover y fomentar la producción y transformación de bienes y servicios</t>
    </r>
  </si>
  <si>
    <t>Subsidios a la distribución</t>
  </si>
  <si>
    <t>Subsidios a la inversión</t>
  </si>
  <si>
    <t>Subsidios a la prestación de servicios públicos</t>
  </si>
  <si>
    <t>Subsidios para cubrir diferenciales de tasas de interés</t>
  </si>
  <si>
    <t>Subsidios a la vivienda</t>
  </si>
  <si>
    <t>Subvenciones al consumo</t>
  </si>
  <si>
    <t>Subsidios a entidades federativas y municipios</t>
  </si>
  <si>
    <r>
      <rPr>
        <b/>
        <sz val="10"/>
        <color theme="1"/>
        <rFont val="Arial"/>
        <family val="2"/>
      </rPr>
      <t>Subsidios a entidades federativas y municipios.</t>
    </r>
    <r>
      <rPr>
        <sz val="10"/>
        <color theme="1"/>
        <rFont val="Arial"/>
        <family val="2"/>
      </rPr>
      <t>- Asignaciones destinadas a favor de entidades federativas y municipios con la finalidad de appoyarlos en su fortalecimiento financiero y, asi como para dar cumplimiento a convenios suscritos</t>
    </r>
  </si>
  <si>
    <t xml:space="preserve">Otros subsidios  </t>
  </si>
  <si>
    <r>
      <rPr>
        <b/>
        <sz val="10"/>
        <color theme="1"/>
        <rFont val="Arial"/>
        <family val="2"/>
      </rPr>
      <t>Otros Subsidios</t>
    </r>
    <r>
      <rPr>
        <sz val="10"/>
        <color theme="1"/>
        <rFont val="Arial"/>
        <family val="2"/>
      </rPr>
      <t>.- Asignaciones destinadas a cubrir erogaciones que no esten consideradas en las partidas anteriores de este concepto como son: el pago de sumas aseguradas y prestaciones economicas no consideradas en los conceptos anteriores</t>
    </r>
  </si>
  <si>
    <t>Ayudas sociales</t>
  </si>
  <si>
    <t xml:space="preserve">Asignaciones que los entes públicos otorgan a personas, instituciones y diversos sectores de la población para propósitos sociales. </t>
  </si>
  <si>
    <t>Ayudas sociales a personas</t>
  </si>
  <si>
    <r>
      <rPr>
        <b/>
        <sz val="10"/>
        <rFont val="Arial"/>
        <family val="2"/>
      </rPr>
      <t>Ayudas sociales a personas.-</t>
    </r>
    <r>
      <rPr>
        <sz val="10"/>
        <rFont val="Arial"/>
        <family val="2"/>
      </rPr>
      <t xml:space="preserve"> Asignaciones destinadas al auxilio o ayudas especiales que no revisten carácter permanente, que los entes públicos otorgan a personas u hogares para propósitos sociales otorgando ayudas en dinero o en especie a grupos familiares y a personas que por su condición de necesidad se justifique reciban ayudas de carácter social, cultural o deportivo.</t>
    </r>
  </si>
  <si>
    <t>Becas y otras ayudas para programas de capacitación</t>
  </si>
  <si>
    <r>
      <rPr>
        <b/>
        <sz val="10"/>
        <rFont val="Arial"/>
        <family val="2"/>
      </rPr>
      <t>Becas y otras ayudas para programas de capacitación.-</t>
    </r>
    <r>
      <rPr>
        <sz val="10"/>
        <rFont val="Arial"/>
        <family val="2"/>
      </rPr>
      <t xml:space="preserve"> Asignaciones destinadas a becas y otras ayudas para programas de formación o capacitación acordadas con personas. </t>
    </r>
  </si>
  <si>
    <t>Ayudas sociales a instituciones de enseñanza</t>
  </si>
  <si>
    <r>
      <rPr>
        <b/>
        <sz val="10"/>
        <rFont val="Arial"/>
        <family val="2"/>
      </rPr>
      <t>Ayudas sociales a instituciones de enseñanza.-</t>
    </r>
    <r>
      <rPr>
        <sz val="10"/>
        <rFont val="Arial"/>
        <family val="2"/>
      </rPr>
      <t xml:space="preserve"> Asignaciones destinadas para la atención de gastos corrientes de establecimientos de enseñanza. </t>
    </r>
  </si>
  <si>
    <t>Ayudas sociales a actividades científicas o académicas</t>
  </si>
  <si>
    <r>
      <rPr>
        <b/>
        <sz val="10"/>
        <rFont val="Arial"/>
        <family val="2"/>
      </rPr>
      <t>Ayudas sociales a actividades científicas o académicas.-</t>
    </r>
    <r>
      <rPr>
        <sz val="10"/>
        <rFont val="Arial"/>
        <family val="2"/>
      </rPr>
      <t xml:space="preserve"> Asignaciones destinadas al desarrollo de actividades científicas o académicas. Incluye las erogaciones corrientes de los investigadores. </t>
    </r>
  </si>
  <si>
    <t>Ayudas sociales a instituciones sin fines de lucro</t>
  </si>
  <si>
    <r>
      <rPr>
        <b/>
        <sz val="10"/>
        <rFont val="Arial"/>
        <family val="2"/>
      </rPr>
      <t>Ayudas sociales a instituciones sin fines de lucro.-</t>
    </r>
    <r>
      <rPr>
        <sz val="10"/>
        <rFont val="Arial"/>
        <family val="2"/>
      </rPr>
      <t xml:space="preserve"> Asignaciones destinadas al desarrollo de actividades científicas o académicas. Incluye las erogaciones corrientes de los investigadores así como asignaciones destinadas a instituciones privadas y de la administración pública que desarrollen actividades sociales, culturales, deportivas, promociones industriales, de beneficencia o sanitarias sin fines de lucro, para la continuación de su labor social. Incluye las asignaciones en dinero o en especie destinadas a instituciones tales como: escuelas, institutos, universidades, centros de investigación, hospitales, museos,  asociaciones y otros.</t>
    </r>
  </si>
  <si>
    <t>Ayudas sociales a cooperativas</t>
  </si>
  <si>
    <t>Ayudas sociales a entidades de interés público</t>
  </si>
  <si>
    <t>Ayudas por desastres naturales y otros siniestros</t>
  </si>
  <si>
    <r>
      <t xml:space="preserve">Otras ayudas por desastres naturares.- </t>
    </r>
    <r>
      <rPr>
        <sz val="10"/>
        <rFont val="Arial"/>
        <family val="2"/>
      </rPr>
      <t>Asignaciones de recursos en dinero o en especie destinadas al apoyo  por desastres naturales y otros siniestros</t>
    </r>
  </si>
  <si>
    <t>Pensiones y jubilaciones</t>
  </si>
  <si>
    <t xml:space="preserve">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 </t>
  </si>
  <si>
    <t>Pensiones</t>
  </si>
  <si>
    <r>
      <rPr>
        <b/>
        <sz val="10"/>
        <rFont val="Arial"/>
        <family val="2"/>
      </rPr>
      <t>Pensiones.-</t>
    </r>
    <r>
      <rPr>
        <sz val="10"/>
        <rFont val="Arial"/>
        <family val="2"/>
      </rPr>
      <t xml:space="preserve"> 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 </t>
    </r>
  </si>
  <si>
    <t>Jubilaciones</t>
  </si>
  <si>
    <r>
      <rPr>
        <b/>
        <sz val="10"/>
        <rFont val="Arial"/>
        <family val="2"/>
      </rPr>
      <t xml:space="preserve">Jubilaciones.- </t>
    </r>
    <r>
      <rPr>
        <sz val="10"/>
        <rFont val="Arial"/>
        <family val="2"/>
      </rPr>
      <t xml:space="preserve">Asignaciones para el pago a jubilados, que cubre el Gobierno Federal, Estatal y Municipal, o bien el Instituto de Seguridad Social correspondiente, conforme al régimen legal establecido, así como los pagos adicionales derivados de compromisos contractuales a personal retirado. </t>
    </r>
  </si>
  <si>
    <t>Otras pensiones y jubilaciones</t>
  </si>
  <si>
    <r>
      <rPr>
        <b/>
        <sz val="10"/>
        <rFont val="Arial"/>
        <family val="2"/>
      </rPr>
      <t>Otras pensiones y jubilaciones.</t>
    </r>
    <r>
      <rPr>
        <sz val="10"/>
        <rFont val="Arial"/>
        <family val="2"/>
      </rPr>
      <t>- Asignaciones  destinadas a cubrir erogaciones que no esten consideradas en las partidas anteriores de este concepto como son: el pago de la suma asegurada y prestaciones economincas no consideradas en los conceptos anteriores</t>
    </r>
  </si>
  <si>
    <t>Transferencias a fideicomisos, mandatos y otros análogos</t>
  </si>
  <si>
    <t xml:space="preserve">Asignaciones que se otorgan a fideicomisos, mandatos y otros análogos para que por cuenta de los entes públicos ejecuten acciones que éstos les han encomendado. </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</si>
  <si>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</si>
  <si>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</si>
  <si>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</si>
  <si>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</si>
  <si>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</si>
  <si>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</si>
  <si>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</si>
  <si>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Asignaciones destinadas a cubrir aportaciones  de seguridad social que por obligacion de ley los entes publicos deben transferir a los organismos de seguridad social en su carácter de responsable solidario, distintas a las consideradas en el capitulo 1000"servicios personales" o en el concepto 4500"pensiones y jubilaciones"</t>
  </si>
  <si>
    <t>Transferencias por obligacion de ley</t>
  </si>
  <si>
    <r>
      <rPr>
        <b/>
        <sz val="10"/>
        <rFont val="Arial"/>
        <family val="2"/>
      </rPr>
      <t>Transferencias por obligacion de ley</t>
    </r>
    <r>
      <rPr>
        <sz val="10"/>
        <rFont val="Arial"/>
        <family val="2"/>
      </rPr>
      <t>.- Asignaciones destinadas a cuotas y aportaciones de seguridad social que aporta el estado de carácter estatutario y para seguros de retiro, cesantia en edad avanzada y vejez distintas a las consideradas en el capitulo 1000" Servicios personales"</t>
    </r>
  </si>
  <si>
    <t xml:space="preserve">DONATIVOS  </t>
  </si>
  <si>
    <t xml:space="preserve"> Asignaciones que los entes publicos destinan por causa de utilidad  social para otorgar donativos a instituciones no lucrativas destinadas a actividades educativas, culturales, de salud, de investigacion cientifica, de aplicacion de nuevas tecnologias o de beneficiencia, en terminos de as disposiciones aplicables </t>
  </si>
  <si>
    <t>Donativos a instituciones sin fines de lucro.</t>
  </si>
  <si>
    <r>
      <rPr>
        <b/>
        <sz val="10"/>
        <rFont val="Arial"/>
        <family val="2"/>
      </rPr>
      <t>Donativos a instituciones sin fines de lucro</t>
    </r>
    <r>
      <rPr>
        <sz val="10"/>
        <rFont val="Arial"/>
        <family val="2"/>
      </rPr>
      <t>.- Asignaciones destinadas a instituciones privadas que desarrollen actividades sociales, culturales de beneficiencia o sanitarias sin fines de lucr, para la continuacion de su labor social. Incluye las asignaciones en dinero o en especie destinadas a instituciones tales como: escuelas, institutos, universidades, centros de investigacion, hospitales, museos, fundaciones, entre otros.</t>
    </r>
  </si>
  <si>
    <t>Donativos a entidades federativas</t>
  </si>
  <si>
    <r>
      <rPr>
        <b/>
        <sz val="10"/>
        <rFont val="Arial"/>
        <family val="2"/>
      </rPr>
      <t>Donativos a entidades federativas.</t>
    </r>
    <r>
      <rPr>
        <sz val="10"/>
        <rFont val="Arial"/>
        <family val="2"/>
      </rPr>
      <t>- Asiganciones que los entes publicos otorgan, en los terminos del presupuesto de egresos y las demas disposiciones aplicables, por concepto de donativos en dinero y donaciones en especie a favor de las entidades federativas o sus municipios para contribuir a la consecucion de objetivos de beneficio social y cultural.</t>
    </r>
  </si>
  <si>
    <t>Donativos a fideicomisos privados</t>
  </si>
  <si>
    <r>
      <rPr>
        <b/>
        <sz val="10"/>
        <rFont val="Arial"/>
        <family val="2"/>
      </rPr>
      <t>Donativos a fideicomisos privados</t>
    </r>
    <r>
      <rPr>
        <sz val="10"/>
        <rFont val="Arial"/>
        <family val="2"/>
      </rPr>
      <t>.- Asignaciones que los entes publicos otorgan, en los terminos del presupuesto de egresos y las demas disposiciones aplicables, por concepto de donativos en dinero y donaciones en especie a favor de fideicomisos privados, que desarrollen actividades administrativas, sociales, culturales, de beneficiencia o sanitarias, para la continuacion de su labor social.</t>
    </r>
  </si>
  <si>
    <t>Donativos a fideicomisos estatales.</t>
  </si>
  <si>
    <r>
      <rPr>
        <b/>
        <sz val="10"/>
        <rFont val="Arial"/>
        <family val="2"/>
      </rPr>
      <t>Donativos a fideicomisos estatales</t>
    </r>
    <r>
      <rPr>
        <sz val="10"/>
        <rFont val="Arial"/>
        <family val="2"/>
      </rPr>
      <t>.- Asignaciones que los entes publicos otorgan, en los terminos del presupuesto de egresos y las demas disposiciones aplicables, por concepto de donativos en dinero y donaciones en especie a favor de fideicomisos constituidos por las entidades federativas, que desarrollen actividades administrativas, sociales, culturales, de beneficiencia o sanitarias, para la continuacion de su labor social.</t>
    </r>
  </si>
  <si>
    <t>Donativos internacionales</t>
  </si>
  <si>
    <r>
      <rPr>
        <b/>
        <sz val="10"/>
        <rFont val="Arial"/>
        <family val="2"/>
      </rPr>
      <t>Donativos internacionales.</t>
    </r>
    <r>
      <rPr>
        <sz val="10"/>
        <rFont val="Arial"/>
        <family val="2"/>
      </rPr>
      <t>- Asiganciones que los entes publicos otorgan, en los terminos del presupuesto de egresos y las demas disposiciones aplicables, por concepto de donativos en dinero y donaciones en especie a favor de instituciones internacionales gubernamentales o privadas sin fines de lucro para contribuir a la consecucion de objetivos de beneficio social y cultural.</t>
    </r>
  </si>
  <si>
    <t>Transferencias al exterior</t>
  </si>
  <si>
    <t xml:space="preserve">Asignaciones que se otorgan para cubrir cuotas y aportaciones a instituciones y órganos internacionales. Derivadas de acuerdos, convenios o tratados celebrados por los entes públicos. </t>
  </si>
  <si>
    <t>Transferencias para gobiernos extranjeros</t>
  </si>
  <si>
    <t>Transferencias para organismos internacionales</t>
  </si>
  <si>
    <t>Transferencias para el sector privado externo</t>
  </si>
  <si>
    <t>Mobiliario y equipo de administración</t>
  </si>
  <si>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</si>
  <si>
    <r>
      <rPr>
        <b/>
        <sz val="10"/>
        <rFont val="Arial"/>
        <family val="2"/>
      </rPr>
      <t>Muebles de oficina y estantería.-</t>
    </r>
    <r>
      <rPr>
        <sz val="10"/>
        <rFont val="Arial"/>
        <family val="2"/>
      </rPr>
      <t xml:space="preserve"> Asignaciones destinadas a la adquisición de bienes muebles y sistemas modulares que requieran los entes públicos para el desempeño de sus funciones.  Podrán cargarse a esta partida los artículos que aparecen a continuacion:</t>
    </r>
  </si>
  <si>
    <t>Archivero</t>
  </si>
  <si>
    <t>Entrepaños</t>
  </si>
  <si>
    <t>Conjunto presidencial</t>
  </si>
  <si>
    <t>Silla secretarial</t>
  </si>
  <si>
    <t>Escritorios</t>
  </si>
  <si>
    <t>Modulo de recepción</t>
  </si>
  <si>
    <t>Sillas para aulas</t>
  </si>
  <si>
    <t>Esquineros</t>
  </si>
  <si>
    <t>Muebles verticales</t>
  </si>
  <si>
    <t>Banca de visita sin brazos tres plazas tapizada en tela</t>
  </si>
  <si>
    <t>Estación de trabajo</t>
  </si>
  <si>
    <t>Nicho para bandera</t>
  </si>
  <si>
    <t>Botiquín metálico</t>
  </si>
  <si>
    <t>Estantería</t>
  </si>
  <si>
    <t>Pedestal</t>
  </si>
  <si>
    <t>Butaca</t>
  </si>
  <si>
    <t>Extensión de recepción</t>
  </si>
  <si>
    <t>Percheros</t>
  </si>
  <si>
    <t>Cajas fuertes</t>
  </si>
  <si>
    <t xml:space="preserve">Gabinete de pared </t>
  </si>
  <si>
    <t>Pintarrón</t>
  </si>
  <si>
    <t>Casilleros</t>
  </si>
  <si>
    <t>Tarimas</t>
  </si>
  <si>
    <t>Pizarrón para aula</t>
  </si>
  <si>
    <t>Centro de trabajo</t>
  </si>
  <si>
    <t>Literas</t>
  </si>
  <si>
    <t>Porta teclado</t>
  </si>
  <si>
    <t>Cesto papelero</t>
  </si>
  <si>
    <t>Mamparas</t>
  </si>
  <si>
    <t>Postes de aluminio</t>
  </si>
  <si>
    <t>Charolas papeleras</t>
  </si>
  <si>
    <t>Mesa de centro</t>
  </si>
  <si>
    <t>Pupitres</t>
  </si>
  <si>
    <t>Charolas para estanterías</t>
  </si>
  <si>
    <t>Mesas para aulas</t>
  </si>
  <si>
    <t>Vitrinas</t>
  </si>
  <si>
    <t>Librero</t>
  </si>
  <si>
    <t>Mesa plegable</t>
  </si>
  <si>
    <t>Credenza</t>
  </si>
  <si>
    <t>Locker</t>
  </si>
  <si>
    <t>Muebles, excepto de oficina y estantería</t>
  </si>
  <si>
    <r>
      <rPr>
        <b/>
        <sz val="10"/>
        <rFont val="Arial"/>
        <family val="2"/>
      </rPr>
      <t xml:space="preserve">Muebles, excepto de oficina y estantería.- </t>
    </r>
    <r>
      <rPr>
        <sz val="10"/>
        <rFont val="Arial"/>
        <family val="2"/>
      </rPr>
      <t>Asignaciones destinadas a todo tipo de muebles ensamblados, tapizados, sofás-cama, sillones reclinables, muebles de mimbre, ratán y bejuco y materiales similares, cocinas y sus partes. Excepto muebles de oficina  y estantería. Podrán cargarse a esta partida los artículos que aparecen a continuacion:</t>
    </r>
  </si>
  <si>
    <t>Cocinetas y accesorios</t>
  </si>
  <si>
    <t>Salas</t>
  </si>
  <si>
    <t xml:space="preserve">Sofá </t>
  </si>
  <si>
    <t xml:space="preserve">Love seat </t>
  </si>
  <si>
    <t>Sillón ejecutivo</t>
  </si>
  <si>
    <t>Base para colchon</t>
  </si>
  <si>
    <t>Bienes artísticos, culturales y científicos</t>
  </si>
  <si>
    <r>
      <rPr>
        <b/>
        <sz val="10"/>
        <rFont val="Arial"/>
        <family val="2"/>
      </rPr>
      <t>Bienes artísticos, culturales y científicos.-</t>
    </r>
    <r>
      <rPr>
        <sz val="10"/>
        <rFont val="Arial"/>
        <family val="2"/>
      </rPr>
      <t xml:space="preserve"> Asignaciones destinadas a cubrir adquisición de obras y colecciones de carácter histórico y cultural de manera permanente de bienes artísticos y culturales como colecciones de pinturas, esculturas, cuadros, etc. </t>
    </r>
  </si>
  <si>
    <t>Esculturas</t>
  </si>
  <si>
    <t>Objetos de valor</t>
  </si>
  <si>
    <r>
      <rPr>
        <b/>
        <sz val="10"/>
        <rFont val="Arial"/>
        <family val="2"/>
      </rPr>
      <t xml:space="preserve">Objetos de valor.- </t>
    </r>
    <r>
      <rPr>
        <sz val="10"/>
        <rFont val="Arial"/>
        <family val="2"/>
      </rPr>
      <t xml:space="preserve">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 </t>
    </r>
  </si>
  <si>
    <t>Equipo de cómputo y de tecnologías de la información</t>
  </si>
  <si>
    <r>
      <rPr>
        <b/>
        <sz val="10"/>
        <rFont val="Arial"/>
        <family val="2"/>
      </rPr>
      <t>Equipo de cómputo y de tecnologías de la información.-</t>
    </r>
    <r>
      <rPr>
        <sz val="10"/>
        <rFont val="Arial"/>
        <family val="2"/>
      </rPr>
      <t xml:space="preserve"> Asignaciones destinadas a la adquisición de equipos y aparatos de uso informático, para el procesamiento electrónico de datos y para el uso de redes, así como sus refacciones y accesorios mayores. Podrán cargarse a esta partida los artículos que aparecen a continuacion:</t>
    </r>
  </si>
  <si>
    <t>Cámara para equipo de computo</t>
  </si>
  <si>
    <t>Scaner</t>
  </si>
  <si>
    <t>Equipos de conectividad</t>
  </si>
  <si>
    <t>Computadoras de escritorio</t>
  </si>
  <si>
    <t>Servidor</t>
  </si>
  <si>
    <t>Modem para computadora</t>
  </si>
  <si>
    <t>Computadoras portátiles</t>
  </si>
  <si>
    <t>Unidades de almacenamiento externo</t>
  </si>
  <si>
    <t>Tarjetas simples o cargadas</t>
  </si>
  <si>
    <t>Monitores</t>
  </si>
  <si>
    <t>No break</t>
  </si>
  <si>
    <t>Unidades de almacenamiento</t>
  </si>
  <si>
    <t>Cpu`s</t>
  </si>
  <si>
    <t>Fuente de poder</t>
  </si>
  <si>
    <t>Lectores ópticos y magnéticos</t>
  </si>
  <si>
    <t>Impresoras</t>
  </si>
  <si>
    <t>Componentes electrónicos</t>
  </si>
  <si>
    <t>Quemadores externos</t>
  </si>
  <si>
    <t>Hp ipaq series pocket pc</t>
  </si>
  <si>
    <t>Plotter</t>
  </si>
  <si>
    <t>Pda</t>
  </si>
  <si>
    <t>Multifuncional</t>
  </si>
  <si>
    <t>Lector de huella</t>
  </si>
  <si>
    <r>
      <rPr>
        <b/>
        <sz val="10"/>
        <rFont val="Arial"/>
        <family val="2"/>
      </rPr>
      <t>Otros mobiliarios y equipos de administración.-</t>
    </r>
    <r>
      <rPr>
        <sz val="10"/>
        <rFont val="Arial"/>
        <family val="2"/>
      </rPr>
      <t xml:space="preserve"> Asignaciones destinadas a la adquisición de equipos propios para el desarrollo de las actividades administrativas, productivas y demás instalaciones de los entes públicos y demás bienes considerados en los activos fijos de los entes públicos. Incluye los utensilios para el servicio de alimentación, cuya adquisición incremente los activos fijos de las mismas. Podrán cargarse a esta partida los artículos que aparecen a continuacion:</t>
    </r>
  </si>
  <si>
    <t>Aspiradoras</t>
  </si>
  <si>
    <t>Extintor</t>
  </si>
  <si>
    <t>Pantalla</t>
  </si>
  <si>
    <t xml:space="preserve">Bascula de piso </t>
  </si>
  <si>
    <t>Fotocopiadora</t>
  </si>
  <si>
    <t>Radiograbadoras</t>
  </si>
  <si>
    <t>Boiler</t>
  </si>
  <si>
    <t xml:space="preserve">Tostadores </t>
  </si>
  <si>
    <t>Refrigerador</t>
  </si>
  <si>
    <t>Cafetera</t>
  </si>
  <si>
    <t>Trituradora</t>
  </si>
  <si>
    <t>Reloj checador</t>
  </si>
  <si>
    <t>Calculadoras</t>
  </si>
  <si>
    <t>Lente macro</t>
  </si>
  <si>
    <t>Reproductor de dvd</t>
  </si>
  <si>
    <t>Calefactor</t>
  </si>
  <si>
    <t>Lentillas para cámara</t>
  </si>
  <si>
    <t>Rotafolios</t>
  </si>
  <si>
    <t>Carpas grandes retret</t>
  </si>
  <si>
    <t>Frigobares</t>
  </si>
  <si>
    <t>Sacapuntas eléctrico</t>
  </si>
  <si>
    <t>Despachador de agua</t>
  </si>
  <si>
    <t>Guillotina</t>
  </si>
  <si>
    <t>Sandwicheras</t>
  </si>
  <si>
    <t>Engargoladoras</t>
  </si>
  <si>
    <t>Horno de microondas</t>
  </si>
  <si>
    <t>Sumadora</t>
  </si>
  <si>
    <t>Enfriador de agua</t>
  </si>
  <si>
    <t>Lámparas detectoras de billetes falsos</t>
  </si>
  <si>
    <t>Televisión</t>
  </si>
  <si>
    <t>Enmicadoras</t>
  </si>
  <si>
    <t>Licuadoras</t>
  </si>
  <si>
    <t>Ventiladores</t>
  </si>
  <si>
    <t>Cañon</t>
  </si>
  <si>
    <t>Muebles de cocina</t>
  </si>
  <si>
    <t>Microfilmadoras</t>
  </si>
  <si>
    <t>Equipos de detección de fuego, alarma y voceo</t>
  </si>
  <si>
    <t>Máquina de escribir, registradora</t>
  </si>
  <si>
    <t>Lavadoras</t>
  </si>
  <si>
    <t>Cámara de video</t>
  </si>
  <si>
    <t>Cámada digital</t>
  </si>
  <si>
    <t>Proyector de acetatos</t>
  </si>
  <si>
    <t>Circuito cerrado de T.V.</t>
  </si>
  <si>
    <t>Proyector de diapositivas</t>
  </si>
  <si>
    <t>Radios</t>
  </si>
  <si>
    <t>Binoculares</t>
  </si>
  <si>
    <t>Mobiliario y equipo educacional y recreativo</t>
  </si>
  <si>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</si>
  <si>
    <t>Equipos y aparatos audiovisuales</t>
  </si>
  <si>
    <r>
      <rPr>
        <b/>
        <sz val="10"/>
        <rFont val="Arial"/>
        <family val="2"/>
      </rPr>
      <t>Equipos y aparatos audiovisuales.-</t>
    </r>
    <r>
      <rPr>
        <sz val="10"/>
        <rFont val="Arial"/>
        <family val="2"/>
      </rPr>
      <t xml:space="preserve"> Asignaciones destinadas a la adquisición de equipos con función educacional y recreativa. Se excluyen los mencionados en las partidas 5191 y 5231. Podrán cargarse a esta partida los artículos que aparecen a continuacion:</t>
    </r>
  </si>
  <si>
    <t>Cámara digital</t>
  </si>
  <si>
    <t>Cañón</t>
  </si>
  <si>
    <t>Televisores</t>
  </si>
  <si>
    <t>Micrófonos</t>
  </si>
  <si>
    <t>Grabadores</t>
  </si>
  <si>
    <t>Aparatos deportivos</t>
  </si>
  <si>
    <r>
      <rPr>
        <b/>
        <sz val="10"/>
        <rFont val="Arial"/>
        <family val="2"/>
      </rPr>
      <t>Aparatos deportivos.-</t>
    </r>
    <r>
      <rPr>
        <sz val="10"/>
        <rFont val="Arial"/>
        <family val="2"/>
      </rPr>
      <t xml:space="preserve"> Asignaciones destinadas a la adquisición de aparatos con función educativa y recreativa, tales como: aparatos y equipos de gimnasia y prácticas deportivas, entro otros. </t>
    </r>
  </si>
  <si>
    <t>Cámaras fotográficas y de video</t>
  </si>
  <si>
    <r>
      <rPr>
        <b/>
        <sz val="10"/>
        <rFont val="Arial"/>
        <family val="2"/>
      </rPr>
      <t>Camaras fotograficas y de video.-</t>
    </r>
    <r>
      <rPr>
        <sz val="10"/>
        <rFont val="Arial"/>
        <family val="2"/>
      </rPr>
      <t xml:space="preserve"> Asignaciones destinadas a la adquisición de equipos con función educacional y recreativo tales como: cámaras fotográficas, equipos y accesorios fotográficos y aparatos de proyección y de video, entre otros. </t>
    </r>
  </si>
  <si>
    <t>Otro mobiliario y equipo educacional y recreativo</t>
  </si>
  <si>
    <r>
      <rPr>
        <b/>
        <sz val="10"/>
        <rFont val="Arial"/>
        <family val="2"/>
      </rPr>
      <t>Otro mobiliario y equipo educacional y recreativo.-</t>
    </r>
    <r>
      <rPr>
        <sz val="10"/>
        <rFont val="Arial"/>
        <family val="2"/>
      </rPr>
      <t xml:space="preserve"> 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 </t>
    </r>
  </si>
  <si>
    <t>Equipo e instrumental médico y de laboratorio</t>
  </si>
  <si>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</si>
  <si>
    <t>Equipo médico y de laboratorio</t>
  </si>
  <si>
    <r>
      <rPr>
        <b/>
        <sz val="10"/>
        <rFont val="Arial"/>
        <family val="2"/>
      </rPr>
      <t>Equipo médico y de laboratorio.-</t>
    </r>
    <r>
      <rPr>
        <sz val="10"/>
        <rFont val="Arial"/>
        <family val="2"/>
      </rPr>
      <t xml:space="preserve"> 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 Podrán cargarse a esta partida los artículos que aparecen a continuacion:</t>
    </r>
  </si>
  <si>
    <t xml:space="preserve">Amalgamador  eléctrico </t>
  </si>
  <si>
    <t>Cámara uv-pcr  cámara de diámetro</t>
  </si>
  <si>
    <t>Homogenizador</t>
  </si>
  <si>
    <t>Automatizado para química clínica  y enzimología</t>
  </si>
  <si>
    <t>Camilla de levantamiento</t>
  </si>
  <si>
    <t>Lámpara de chicote</t>
  </si>
  <si>
    <t>Balanza de doble barra</t>
  </si>
  <si>
    <t>Camilla plástica con araña najo</t>
  </si>
  <si>
    <t>Mesa de exploración</t>
  </si>
  <si>
    <t>Banco giratorio para  laboratorio</t>
  </si>
  <si>
    <t xml:space="preserve">Carro camilla plataforma </t>
  </si>
  <si>
    <t>Mesa de mayo tubular</t>
  </si>
  <si>
    <t>Baumanómetro</t>
  </si>
  <si>
    <t xml:space="preserve">Carro de acero </t>
  </si>
  <si>
    <t>Microscopios</t>
  </si>
  <si>
    <t xml:space="preserve">Báscula con estadímetro </t>
  </si>
  <si>
    <t xml:space="preserve">Carro para equipo de emergencia </t>
  </si>
  <si>
    <t>Muebles estación de enfermeras</t>
  </si>
  <si>
    <t>Báscula digital</t>
  </si>
  <si>
    <t>Desfibrilador defi-monitor eco 1</t>
  </si>
  <si>
    <t>Pieza de mano, tipo odontológico</t>
  </si>
  <si>
    <t>Botiquín de pared</t>
  </si>
  <si>
    <t xml:space="preserve">Equipo de oxígeno </t>
  </si>
  <si>
    <t>Refrigerador y congelador para laboratorio</t>
  </si>
  <si>
    <t>Caja reveladora dental</t>
  </si>
  <si>
    <t>Equipo foniátrico</t>
  </si>
  <si>
    <t>Regulador para tanque</t>
  </si>
  <si>
    <t xml:space="preserve">Cama de hospital </t>
  </si>
  <si>
    <t>Silla de ruedas</t>
  </si>
  <si>
    <t>Cámara para electroforesis horizontal</t>
  </si>
  <si>
    <t>Fotómetro</t>
  </si>
  <si>
    <t>Silla para laboratorio</t>
  </si>
  <si>
    <t>Instrumental médico y de laboratorio</t>
  </si>
  <si>
    <r>
      <rPr>
        <b/>
        <sz val="10"/>
        <rFont val="Arial"/>
        <family val="2"/>
      </rPr>
      <t>Instrumental médico y de laboratorio.-</t>
    </r>
    <r>
      <rPr>
        <sz val="10"/>
        <rFont val="Arial"/>
        <family val="2"/>
      </rPr>
      <t xml:space="preserve"> 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 </t>
    </r>
  </si>
  <si>
    <t>Vehículos y equipo de transporte</t>
  </si>
  <si>
    <t xml:space="preserve">Asignaciones destinadas a la adquisición de toda clase de equipo de transporte terrestre, ferroviario, aéreo, aeroespacial, marítimo, lacustre, fluvial y auxiliar de transporte. Incluye refacciones y accesorios mayores correspondientes a este concepto. </t>
  </si>
  <si>
    <t xml:space="preserve">Vehiculos y Equipo terrestre </t>
  </si>
  <si>
    <r>
      <rPr>
        <b/>
        <sz val="10"/>
        <rFont val="Arial"/>
        <family val="2"/>
      </rPr>
      <t>Vehiculos y Equipo terrestre.-</t>
    </r>
    <r>
      <rPr>
        <sz val="10"/>
        <rFont val="Arial"/>
        <family val="2"/>
      </rPr>
      <t xml:space="preserve"> Asignaciones destinadas a la adquisición de automóviles, camionetas de carga ligera, furgonetas, minivans, autobuses y microbuses de pasajeros, camiones de carga, de volteo , revolvedores y tracto¬camiones, entre otros. </t>
    </r>
  </si>
  <si>
    <t>Carrocerías y remolques</t>
  </si>
  <si>
    <r>
      <rPr>
        <b/>
        <sz val="10"/>
        <rFont val="Arial"/>
        <family val="2"/>
      </rPr>
      <t xml:space="preserve">Carrocerías y remolques.- </t>
    </r>
    <r>
      <rPr>
        <sz val="10"/>
        <rFont val="Arial"/>
        <family val="2"/>
      </rPr>
      <t>Asignaciones destinadas a la adquisición de carrocerías ensambladas sobre chasises producidos en otro establecimiento, remolques y semi-remolques para usos diversos, toldos para camionetas, carros dormitorios, remolques para automóviles y camionetas; adaptación de vehículos para usos especiales, mecanismos de levantamiento de camiones de volteo, compuertas de camiones de carga y la quinta rueda. Podrán cargarse a esta partida los artículos que aparecen a conmtinuacion:</t>
    </r>
  </si>
  <si>
    <t>Casetas móviles para policía</t>
  </si>
  <si>
    <t>Equipos especiales</t>
  </si>
  <si>
    <t>Carrocería</t>
  </si>
  <si>
    <t>Campers</t>
  </si>
  <si>
    <t>Equipo para camioneta táctica</t>
  </si>
  <si>
    <t>Remolques de plataforma</t>
  </si>
  <si>
    <t>Caseta dental móvil</t>
  </si>
  <si>
    <t>Equipo aeroespacial</t>
  </si>
  <si>
    <r>
      <rPr>
        <b/>
        <sz val="10"/>
        <rFont val="Arial"/>
        <family val="2"/>
      </rPr>
      <t>Equipo aeroespacial.-</t>
    </r>
    <r>
      <rPr>
        <sz val="10"/>
        <rFont val="Arial"/>
        <family val="2"/>
      </rPr>
      <t xml:space="preserve"> Asignaciones destinadas a la adquisición de aviones y demás objetos que vuelan tales como: aviones, helicópteros, avionetas, hidroplanos, etc. Incluye los accesorios tales como: bases para el helicóptero, etc. incluso motores, excluye navegación y medición. </t>
    </r>
  </si>
  <si>
    <t>Equipo ferroviario</t>
  </si>
  <si>
    <t>Embarcaciones</t>
  </si>
  <si>
    <t>Otros equipos de transporte</t>
  </si>
  <si>
    <r>
      <rPr>
        <b/>
        <sz val="10"/>
        <rFont val="Arial"/>
        <family val="2"/>
      </rPr>
      <t>Otro equipo de transporte.-</t>
    </r>
    <r>
      <rPr>
        <sz val="10"/>
        <rFont val="Arial"/>
        <family val="2"/>
      </rPr>
      <t xml:space="preserve"> Asignaciones destinadas a la adquisición de otros equipos de transporte no clasificados en las partidas anteriores, tales como: bicicletas, motocicletas, entre otros. </t>
    </r>
  </si>
  <si>
    <t>Equipo de defensa y seguridad</t>
  </si>
  <si>
    <t xml:space="preserve">Asignaciones destinadas a la adquisición de maquinaria y equipo necesario para el desarrollo de las funciones de seguridad pública. Incluye refacciones y accesorios mayores correspondientes a este concepto. </t>
  </si>
  <si>
    <r>
      <rPr>
        <b/>
        <sz val="10"/>
        <rFont val="Arial"/>
        <family val="2"/>
      </rPr>
      <t xml:space="preserve">Equipo de defensa y de seguridad.- </t>
    </r>
    <r>
      <rPr>
        <sz val="10"/>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zacohetes, cañones, fusiles, pistolas, metralletas, morteros, lanza llamas, espadas, bayonetas, cargadores, cureñas, entre otros. Podrán cargarse a esta partida los artículos que aparecen a continuacion:</t>
    </r>
  </si>
  <si>
    <t>Alcoholímetro portátil</t>
  </si>
  <si>
    <t>Equipo de visión nocturna monocular</t>
  </si>
  <si>
    <t xml:space="preserve">Placa balística antitraumas </t>
  </si>
  <si>
    <t>Binocular de largo alcance</t>
  </si>
  <si>
    <t>Equipo táctico</t>
  </si>
  <si>
    <t>Rompepuertas táctico</t>
  </si>
  <si>
    <t>Binocular de visión nocturna</t>
  </si>
  <si>
    <t>Bastón retráctil de  31" acabado pavonado fabricado con resistencia a 49 en escala Rockwel</t>
  </si>
  <si>
    <t xml:space="preserve">Traje antibomba </t>
  </si>
  <si>
    <t>Binocular magnético</t>
  </si>
  <si>
    <t>Equipo indicador de velocidad máxima</t>
  </si>
  <si>
    <t>Casa de campaña para operativos</t>
  </si>
  <si>
    <t>Binoculares visión diurna</t>
  </si>
  <si>
    <t>Escalera táctica versátil plegable</t>
  </si>
  <si>
    <t>Traje táctico band FX-1 de según ficha anexa.</t>
  </si>
  <si>
    <t>Cámara de vigilancia nocturna</t>
  </si>
  <si>
    <t xml:space="preserve">Escudo antimotín </t>
  </si>
  <si>
    <t xml:space="preserve">Casco TA-360 VR-1 abierto con componentes </t>
  </si>
  <si>
    <t>Casco antibalas</t>
  </si>
  <si>
    <t>Escudo balístico</t>
  </si>
  <si>
    <t>Burbuja preventiva tipo gota</t>
  </si>
  <si>
    <t>Careta antigas</t>
  </si>
  <si>
    <t xml:space="preserve">Espejo táctico </t>
  </si>
  <si>
    <t>Chaleco antibalas ejecutivo nivel  III-A norma 101.4</t>
  </si>
  <si>
    <t>Casco antimotín</t>
  </si>
  <si>
    <t>Gogles cíclope versión nocturna</t>
  </si>
  <si>
    <t xml:space="preserve">Localizador de huellas </t>
  </si>
  <si>
    <t>Chaleco antibalas</t>
  </si>
  <si>
    <t>Kit de elementos para traje antibombas</t>
  </si>
  <si>
    <t xml:space="preserve">Chaleco blindado </t>
  </si>
  <si>
    <t>Kit de flotación  para sistema camilla</t>
  </si>
  <si>
    <t>Mira para armas</t>
  </si>
  <si>
    <t>Chaleco portagranadas</t>
  </si>
  <si>
    <t>Lámpara</t>
  </si>
  <si>
    <t>Torreta automotriz 12V foco normal 21W tipo Collac</t>
  </si>
  <si>
    <t>Detector de explosivos</t>
  </si>
  <si>
    <t>Detector termal de imágenes</t>
  </si>
  <si>
    <t xml:space="preserve">Torreta Helkla ambar TRT 101 </t>
  </si>
  <si>
    <t>Detector de metales</t>
  </si>
  <si>
    <r>
      <t xml:space="preserve">Armamento de defensa pública.- </t>
    </r>
    <r>
      <rPr>
        <sz val="10"/>
        <rFont val="Arial"/>
        <family val="2"/>
      </rPr>
      <t>Asignaciones destinadas a la adquisición de toda clase de armamentos y equipo propio para las funciones  de defensa pública. Podrán cargarse a esta partida los artículos que aparecen a continuacion:</t>
    </r>
  </si>
  <si>
    <t>Armas cortas tipo escuadra</t>
  </si>
  <si>
    <t>Armas largas tipo sub-metralleta</t>
  </si>
  <si>
    <t>Armas largas tipo rifle de precisión</t>
  </si>
  <si>
    <t>Armas largas tipo metralleta</t>
  </si>
  <si>
    <t>Bayonetas</t>
  </si>
  <si>
    <t>Cuchillo táctico</t>
  </si>
  <si>
    <t>Armas largas tipo rifle</t>
  </si>
  <si>
    <t>Maquinaria, otros equipos y herramientas</t>
  </si>
  <si>
    <t xml:space="preserve">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 </t>
  </si>
  <si>
    <t>Maquinaria y equipo agropecuario</t>
  </si>
  <si>
    <r>
      <rPr>
        <b/>
        <sz val="10"/>
        <rFont val="Arial"/>
        <family val="2"/>
      </rPr>
      <t>Maquinaria y equipo agropecuario.-</t>
    </r>
    <r>
      <rPr>
        <sz val="10"/>
        <rFont val="Arial"/>
        <family val="2"/>
      </rPr>
      <t xml:space="preserve"> 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 </t>
    </r>
  </si>
  <si>
    <t>Maquinaria y equipo industrial</t>
  </si>
  <si>
    <r>
      <rPr>
        <b/>
        <sz val="10"/>
        <rFont val="Arial"/>
        <family val="2"/>
      </rPr>
      <t>Maquinaria y equipo industrial.-</t>
    </r>
    <r>
      <rPr>
        <sz val="10"/>
        <rFont val="Arial"/>
        <family val="2"/>
      </rPr>
      <t xml:space="preserve"> Asignaciones destinadas a la adquisición de todo tipo de maquinaria y equipo industrial, así como sus refacciones y accesorios mayores, tales como: molinos industriales, calderas, hornos eléctricos, motores, bombas industriales, despulpadoras, pasteurizadoras, envasadoras, cámara frigorifica, entre otros. Incluye la adquisición de toda clase de maquinaria y equipo de perforación y exploración de suelos. </t>
    </r>
  </si>
  <si>
    <t>Maquinaria y equipo de construcción</t>
  </si>
  <si>
    <r>
      <rPr>
        <b/>
        <sz val="10"/>
        <rFont val="Arial"/>
        <family val="2"/>
      </rPr>
      <t xml:space="preserve">Maquinaria y equipo de construcccion.- </t>
    </r>
    <r>
      <rPr>
        <sz val="10"/>
        <rFont val="Arial"/>
        <family val="2"/>
      </rPr>
      <t xml:space="preserve">Asignaciones destinadas a la adquisición de maquinaria y equipo, refacciones y accesorios mayores utilizados en la construcción, tales como: quebradoras, revolvedoras, palas mecánicas, tractores oruga, moto¬conformadoras, aplanadoras, excavadoras, retroexcavadora, grúas, dragas, máquinas para movimiento de tierra, bulldozers, mezcladoras de concreto, entre otros. </t>
    </r>
  </si>
  <si>
    <t>Sistemas de aire acondicionado, calefacción y de refrigeración industrial y comercial</t>
  </si>
  <si>
    <r>
      <rPr>
        <b/>
        <sz val="10"/>
        <rFont val="Arial"/>
        <family val="2"/>
      </rPr>
      <t>Sistemas de aire acondicionado, calefacción y de refrigeración industrial y comercial.-</t>
    </r>
    <r>
      <rPr>
        <sz val="10"/>
        <rFont val="Arial"/>
        <family val="2"/>
      </rPr>
      <t xml:space="preserve"> 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 </t>
    </r>
  </si>
  <si>
    <t>Equipo de comunicación y telecomunicación</t>
  </si>
  <si>
    <r>
      <rPr>
        <b/>
        <sz val="10"/>
        <rFont val="Arial"/>
        <family val="2"/>
      </rPr>
      <t xml:space="preserve">Equipo de comunicación y telecomunicacion.- </t>
    </r>
    <r>
      <rPr>
        <sz val="10"/>
        <rFont val="Arial"/>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 Podrán cargarse a esta partida los artículos que aparecen a contunuacion:</t>
    </r>
  </si>
  <si>
    <t>Antena interior dect p/conmutador</t>
  </si>
  <si>
    <t>Cámara de red de circuito cerrado</t>
  </si>
  <si>
    <t>Radio convencional</t>
  </si>
  <si>
    <t>Audífono para monitoreo</t>
  </si>
  <si>
    <t>Radio troncal</t>
  </si>
  <si>
    <t>Bafles</t>
  </si>
  <si>
    <t xml:space="preserve">Modulo entrada de micrófono </t>
  </si>
  <si>
    <t>Repetidor</t>
  </si>
  <si>
    <t>Base para teléfono</t>
  </si>
  <si>
    <t>Bases para micrófono</t>
  </si>
  <si>
    <t>Pedestal para bafle</t>
  </si>
  <si>
    <t>Equipo de comunicación satelital</t>
  </si>
  <si>
    <t>Beepers</t>
  </si>
  <si>
    <t xml:space="preserve">Teléfono </t>
  </si>
  <si>
    <t>Equipo de sonido</t>
  </si>
  <si>
    <t>Conmutadores telefónicos</t>
  </si>
  <si>
    <t xml:space="preserve">Torre airostrada </t>
  </si>
  <si>
    <t>Equipo móvil</t>
  </si>
  <si>
    <t>Consola de 32  canales monoaurales</t>
  </si>
  <si>
    <t>Transmisores</t>
  </si>
  <si>
    <t>Equipos intercomunicadores</t>
  </si>
  <si>
    <t xml:space="preserve">Diadema telefónica </t>
  </si>
  <si>
    <t>Alarma alámbrica</t>
  </si>
  <si>
    <t>Fax</t>
  </si>
  <si>
    <t>Equipos de generación eléctrica, aparatos y accesorios eléctricos</t>
  </si>
  <si>
    <r>
      <rPr>
        <b/>
        <sz val="10"/>
        <rFont val="Arial"/>
        <family val="2"/>
      </rPr>
      <t>Equipos de generación eléctrica, aparatos y accesorios eléctricos.-</t>
    </r>
    <r>
      <rPr>
        <sz val="10"/>
        <rFont val="Arial"/>
        <family val="2"/>
      </rPr>
      <t xml:space="preserve"> 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5151 Equipo de cómputo y de tecnología de la información. Podrán cargarse a esta partida los artículos que aparecen a continuacion:</t>
    </r>
  </si>
  <si>
    <t xml:space="preserve">Amplificadores </t>
  </si>
  <si>
    <t>Fuente de voltaje</t>
  </si>
  <si>
    <t xml:space="preserve">Fuente de poder </t>
  </si>
  <si>
    <t>Ahorrador de energía</t>
  </si>
  <si>
    <t>Generadoras de energía (plantas y motogeneradoras)</t>
  </si>
  <si>
    <t>Luces de emergencia</t>
  </si>
  <si>
    <t>Barra de distribución de iluminación</t>
  </si>
  <si>
    <t>Equipo electrónico</t>
  </si>
  <si>
    <t>Reflector tipo seguidor p/ lámpara</t>
  </si>
  <si>
    <t>Barra punta de iluminación</t>
  </si>
  <si>
    <t>Equipo electrónico nuclear</t>
  </si>
  <si>
    <t xml:space="preserve">Regulador de corriente </t>
  </si>
  <si>
    <t xml:space="preserve">Consola de iluminación </t>
  </si>
  <si>
    <t>Faro de iluminación con cargador y batería</t>
  </si>
  <si>
    <t>Tableros de transferencias</t>
  </si>
  <si>
    <t>Herramientas y máquinas‐herramienta</t>
  </si>
  <si>
    <r>
      <rPr>
        <b/>
        <sz val="10"/>
        <rFont val="Arial"/>
        <family val="2"/>
      </rPr>
      <t>Herramientas y maquinas -herramienta.-</t>
    </r>
    <r>
      <rPr>
        <sz val="10"/>
        <rFont val="Arial"/>
        <family val="2"/>
      </rPr>
      <t xml:space="preserve"> Asignaciones destinadas a la adquisición de herramientas eléctricas, neumáticas, máquinas-herramienta, refacciones y accesorios mayores, tales como: ensambladoras, fresadoras, encuadernadoras y demás herramientas consideradas en los activos fijos de los entes públicos. Podrán cargarse a esta partida los artículos que aparecen a continuacion:</t>
    </r>
  </si>
  <si>
    <t>Gatos hidráulicos para carga</t>
  </si>
  <si>
    <t xml:space="preserve">Rampa electrohidráulica </t>
  </si>
  <si>
    <t>Minicargador con martillo hidráulico</t>
  </si>
  <si>
    <t>Grúas para remolcar vehículos</t>
  </si>
  <si>
    <t>Martillo hidráulico</t>
  </si>
  <si>
    <t>Montacargas</t>
  </si>
  <si>
    <t xml:space="preserve">Burbuja compacta </t>
  </si>
  <si>
    <t>Mortajadora</t>
  </si>
  <si>
    <t>Seguetas mecánicas</t>
  </si>
  <si>
    <t>Cabezal para compresor</t>
  </si>
  <si>
    <t xml:space="preserve">Motocompresor </t>
  </si>
  <si>
    <t>Sierra eléctrica</t>
  </si>
  <si>
    <t>Caladoras eléctricas</t>
  </si>
  <si>
    <t>Fresadoras</t>
  </si>
  <si>
    <t>Taladro y destornillador</t>
  </si>
  <si>
    <t>Canteadoras</t>
  </si>
  <si>
    <t xml:space="preserve">Lavadora de alta precisión </t>
  </si>
  <si>
    <t xml:space="preserve">Torno para madera </t>
  </si>
  <si>
    <t>Cepillos eléctricos</t>
  </si>
  <si>
    <t>Lijadoras y pulidoras</t>
  </si>
  <si>
    <t>Tractor podador</t>
  </si>
  <si>
    <t>Compresores de cualquier tipo</t>
  </si>
  <si>
    <t>Martillos eléctricos</t>
  </si>
  <si>
    <t xml:space="preserve">Soldadora </t>
  </si>
  <si>
    <t>Cortadora de metales</t>
  </si>
  <si>
    <t>Pulidoras Gato hidráulico</t>
  </si>
  <si>
    <t>Segueta mecánica</t>
  </si>
  <si>
    <t>Desbrozadoras</t>
  </si>
  <si>
    <t>Sierras</t>
  </si>
  <si>
    <t>Encuadernadoras profesionales</t>
  </si>
  <si>
    <t>Patin hidráulico</t>
  </si>
  <si>
    <t>Gato hidraulico</t>
  </si>
  <si>
    <t>Ensambladoras</t>
  </si>
  <si>
    <t>Motobomba</t>
  </si>
  <si>
    <t>Hidrolavadora</t>
  </si>
  <si>
    <t xml:space="preserve">Equipo de soldar </t>
  </si>
  <si>
    <t>Pulidora</t>
  </si>
  <si>
    <t>Rectificadoras</t>
  </si>
  <si>
    <t>Esmeriladoras</t>
  </si>
  <si>
    <t>Pistola para anclar</t>
  </si>
  <si>
    <t xml:space="preserve">Rotomartillo </t>
  </si>
  <si>
    <t>Aspersora</t>
  </si>
  <si>
    <t>Podadora de pasto</t>
  </si>
  <si>
    <t>Rebajadoras</t>
  </si>
  <si>
    <t>Cortasetos</t>
  </si>
  <si>
    <t>Motosierra</t>
  </si>
  <si>
    <t>Maquina pinta rayas</t>
  </si>
  <si>
    <t>Maquinaria y equipos para area de aviscerado</t>
  </si>
  <si>
    <t>winchers</t>
  </si>
  <si>
    <t>Cortaceto</t>
  </si>
  <si>
    <t>Bomba sumergible</t>
  </si>
  <si>
    <t>Contenedor residuos solidos</t>
  </si>
  <si>
    <t>Afiladora</t>
  </si>
  <si>
    <t>Cortador de disco</t>
  </si>
  <si>
    <r>
      <t>Refacciones y acessorios mayores.-</t>
    </r>
    <r>
      <rPr>
        <sz val="10"/>
        <rFont val="Arial"/>
        <family val="2"/>
      </rPr>
      <t xml:space="preserve"> Asignaciones destinadas a la adquisición de refacciones y accesorios mayores de uso diverso, que representen una adición inventariable a la maquinaria o vehículo, tales como:  cuchillas adaptable a maquinaria, aditamentos opcionales para maquinaria pesada, etc., distintas de las consideradas en la partida 2911 (Herramientas menores). </t>
    </r>
  </si>
  <si>
    <t>Otros equipos</t>
  </si>
  <si>
    <r>
      <rPr>
        <b/>
        <sz val="10"/>
        <rFont val="Arial"/>
        <family val="2"/>
      </rPr>
      <t>Otros equipos.-</t>
    </r>
    <r>
      <rPr>
        <sz val="10"/>
        <rFont val="Arial"/>
        <family val="2"/>
      </rPr>
      <t xml:space="preserve"> Asignaciones destinadas a cubrir el costo de los bienes muebles o maquinaria y equipos especializados adquiridos por los entes públicos, no incluidos o especificados en los conceptos y partidas del presente capítulo, tales como: alineadoras, bacheadoras, contenedores, papeleras, carritos recolectores de basura, equipo científico e investigación, equipo contra incendio y maquinaria para protección al ambiente, entre otros. </t>
    </r>
  </si>
  <si>
    <t>Activos biológicos</t>
  </si>
  <si>
    <t xml:space="preserve">Asignaciones destinadas a la adquisición de toda clase de especies animales y otros seres vivos, tanto para su utilización en el trabajo como para su fomento, exhibición y reproducción. </t>
  </si>
  <si>
    <t>Bovinos</t>
  </si>
  <si>
    <t>Porcinos</t>
  </si>
  <si>
    <t>Aves</t>
  </si>
  <si>
    <t>Ovinos y caprinos</t>
  </si>
  <si>
    <t>Peces y acuicultura</t>
  </si>
  <si>
    <t>Equinos</t>
  </si>
  <si>
    <r>
      <rPr>
        <b/>
        <sz val="10"/>
        <rFont val="Arial"/>
        <family val="2"/>
      </rPr>
      <t xml:space="preserve">Equinos.- </t>
    </r>
    <r>
      <rPr>
        <sz val="10"/>
        <rFont val="Arial"/>
        <family val="2"/>
      </rPr>
      <t xml:space="preserve">Asignaciones destinadas a la adquisición de equinos, tales como: caballos, mulas, burros y otros. Excluye servicio de pensión para equinos. </t>
    </r>
  </si>
  <si>
    <t>Especies menores y de zoológico</t>
  </si>
  <si>
    <r>
      <rPr>
        <b/>
        <sz val="10"/>
        <rFont val="Arial"/>
        <family val="2"/>
      </rPr>
      <t>Especies menores y de zoológico.-</t>
    </r>
    <r>
      <rPr>
        <sz val="10"/>
        <rFont val="Arial"/>
        <family val="2"/>
      </rPr>
      <t xml:space="preserve"> Asignaciones destinadas a la adquisición de especies menores y de zoológico. 
</t>
    </r>
  </si>
  <si>
    <t>Árboles y plantas</t>
  </si>
  <si>
    <t>Arboles y plantas</t>
  </si>
  <si>
    <r>
      <t xml:space="preserve">Arboles y plantas.- </t>
    </r>
    <r>
      <rPr>
        <sz val="10"/>
        <rFont val="Arial"/>
        <family val="2"/>
      </rPr>
      <t>Asignaciones destinadas a la adquisicion de plantas, arboles y especies naturales</t>
    </r>
  </si>
  <si>
    <t>Otros activos biológicos</t>
  </si>
  <si>
    <r>
      <rPr>
        <b/>
        <sz val="10"/>
        <rFont val="Arial"/>
        <family val="2"/>
      </rPr>
      <t>Otros activos biologicos.-</t>
    </r>
    <r>
      <rPr>
        <sz val="10"/>
        <rFont val="Arial"/>
        <family val="2"/>
      </rPr>
      <t xml:space="preserve"> Asignaciones destinadas a la adquisición de otros activos biológicos, tales como: semen como material reproductivo y todos los que sean capaces de experimentar transformaciones biológicas para convertirlos en otros activos biológicos. </t>
    </r>
  </si>
  <si>
    <t>Bienes inmuebles</t>
  </si>
  <si>
    <t xml:space="preserve">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 </t>
  </si>
  <si>
    <t>Terrenos</t>
  </si>
  <si>
    <r>
      <rPr>
        <b/>
        <sz val="10"/>
        <rFont val="Arial"/>
        <family val="2"/>
      </rPr>
      <t>Terrenos.-</t>
    </r>
    <r>
      <rPr>
        <sz val="10"/>
        <rFont val="Arial"/>
        <family val="2"/>
      </rPr>
      <t xml:space="preserve"> Asignaciones destinadas a la adquisición de tierras, terrenos y predios urbanos baldíos, campos con o sin mejoras necesarios para los usos propios de los entes públicos. </t>
    </r>
  </si>
  <si>
    <t>Viviendas</t>
  </si>
  <si>
    <r>
      <rPr>
        <b/>
        <sz val="10"/>
        <rFont val="Arial"/>
        <family val="2"/>
      </rPr>
      <t xml:space="preserve">Viviendas.- </t>
    </r>
    <r>
      <rPr>
        <sz val="10"/>
        <rFont val="Arial"/>
        <family val="2"/>
      </rPr>
      <t xml:space="preserve">Asignaciones destinadas a la adquisición de viviendas que son edificadas principalmente como residencias requeridos por los entes públicos para sus actividades. Incluye: garajes y otras estructuras asociadas requeridas. </t>
    </r>
  </si>
  <si>
    <t>Edificios no residenciales</t>
  </si>
  <si>
    <r>
      <rPr>
        <b/>
        <sz val="10"/>
        <rFont val="Arial"/>
        <family val="2"/>
      </rPr>
      <t>Edificios no residenciales.-</t>
    </r>
    <r>
      <rPr>
        <sz val="10"/>
        <rFont val="Arial"/>
        <family val="2"/>
      </rPr>
      <t xml:space="preserve"> Asignaciones destinadas a la adquisición de edificios, tales como: oficinas, escuelas, hospitales, edificios industriales, comerciales y para la recreación pública, almacenes, hoteles y restaurantes que requieren los entes públicos para desarrollar sus actividades. Excluye viviendas. </t>
    </r>
  </si>
  <si>
    <t>Otros bienes inmuebles</t>
  </si>
  <si>
    <r>
      <rPr>
        <b/>
        <sz val="10"/>
        <rFont val="Arial"/>
        <family val="2"/>
      </rPr>
      <t>Otros bienes inmuebles.-</t>
    </r>
    <r>
      <rPr>
        <sz val="10"/>
        <rFont val="Arial"/>
        <family val="2"/>
      </rPr>
      <t xml:space="preserve"> Asignaciones destinadas a cubrir el costo de los bienes inmuebles adquiridos por los entes públicos no incluidos o especificados en los conceptos y partidas del presente capítulo. </t>
    </r>
  </si>
  <si>
    <t>Activos intangibles</t>
  </si>
  <si>
    <t xml:space="preserve">Asignaciones para la adquisición de derechos por el uso de activos de propiedad industrial, comercial, intelectual y otros, como por ejemplo: software, licencias, patentes, marcas, derechos, concesiones y franquicias. </t>
  </si>
  <si>
    <r>
      <rPr>
        <b/>
        <sz val="10"/>
        <rFont val="Arial"/>
        <family val="2"/>
      </rPr>
      <t>Software.-</t>
    </r>
    <r>
      <rPr>
        <sz val="10"/>
        <rFont val="Arial"/>
        <family val="2"/>
      </rPr>
      <t xml:space="preserve"> 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 
</t>
    </r>
  </si>
  <si>
    <t>Patentes</t>
  </si>
  <si>
    <r>
      <rPr>
        <b/>
        <sz val="10"/>
        <rFont val="Arial"/>
        <family val="2"/>
      </rPr>
      <t>Patentes.-</t>
    </r>
    <r>
      <rPr>
        <sz val="10"/>
        <rFont val="Arial"/>
        <family val="2"/>
      </rPr>
      <t xml:space="preserve"> 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 </t>
    </r>
  </si>
  <si>
    <t>Marcas</t>
  </si>
  <si>
    <r>
      <rPr>
        <b/>
        <sz val="10"/>
        <rFont val="Arial"/>
        <family val="2"/>
      </rPr>
      <t xml:space="preserve">Marcas.- </t>
    </r>
    <r>
      <rPr>
        <sz val="10"/>
        <rFont val="Arial"/>
        <family val="2"/>
      </rPr>
      <t xml:space="preserve">Asignaciones destinadas a cubrir los gastos generados por el uso de nombres comerciales, símbolos o emblemas que identifiquen un producto o conjunto de productos, que otorgan derechos de exclusividad para su uso o explotación, por parte de los entes públicos. 
</t>
    </r>
  </si>
  <si>
    <t>Derechos</t>
  </si>
  <si>
    <r>
      <rPr>
        <b/>
        <sz val="10"/>
        <rFont val="Arial"/>
        <family val="2"/>
      </rPr>
      <t>Derechos.-</t>
    </r>
    <r>
      <rPr>
        <sz val="10"/>
        <rFont val="Arial"/>
        <family val="2"/>
      </rPr>
      <t xml:space="preserve"> Asignaciones destinadas para atender los gastos generados por el uso de obras técnicas, culturales, de arte o musicales, u otras pertenecientes a personas jurídicas o naturales, nacionales o extranjeras. 
</t>
    </r>
  </si>
  <si>
    <t>Concesiones</t>
  </si>
  <si>
    <r>
      <rPr>
        <b/>
        <sz val="10"/>
        <rFont val="Arial"/>
        <family val="2"/>
      </rPr>
      <t>Concesiones.-</t>
    </r>
    <r>
      <rPr>
        <sz val="10"/>
        <rFont val="Arial"/>
        <family val="2"/>
      </rPr>
      <t xml:space="preserve"> Asignaciones destinadas a cubrir la adquisición del derecho de explotación por un lapso de tiempo determinado de bienes y servicios por parte de una empresa a otra. 
</t>
    </r>
  </si>
  <si>
    <t>Franquicias</t>
  </si>
  <si>
    <r>
      <rPr>
        <b/>
        <sz val="10"/>
        <rFont val="Arial"/>
        <family val="2"/>
      </rPr>
      <t xml:space="preserve">Franquicias.- </t>
    </r>
    <r>
      <rPr>
        <sz val="10"/>
        <rFont val="Arial"/>
        <family val="2"/>
      </rPr>
      <t xml:space="preserve">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 </t>
    </r>
  </si>
  <si>
    <t>Licencias informaticas e intelectuales</t>
  </si>
  <si>
    <r>
      <rPr>
        <b/>
        <sz val="10"/>
        <rFont val="Arial"/>
        <family val="2"/>
      </rPr>
      <t>Licencias informaticas e intelectuales.-</t>
    </r>
    <r>
      <rPr>
        <sz val="10"/>
        <rFont val="Arial"/>
        <family val="2"/>
      </rPr>
      <t xml:space="preserve"> Asignaciones destinadas a la adquisición de permisos informáticos e intelectuales. </t>
    </r>
  </si>
  <si>
    <t>Licencias industriales, comerciales y otras</t>
  </si>
  <si>
    <r>
      <rPr>
        <b/>
        <sz val="10"/>
        <rFont val="Arial"/>
        <family val="2"/>
      </rPr>
      <t xml:space="preserve">Licencias industriales, comerciales y otras.- </t>
    </r>
    <r>
      <rPr>
        <sz val="10"/>
        <rFont val="Arial"/>
        <family val="2"/>
      </rPr>
      <t xml:space="preserve">Asignaciones destinadas a la adquisición de permisos para realizar negocios en general o un negocio o profesión en particular. 
</t>
    </r>
  </si>
  <si>
    <t>Otros activos intangibles</t>
  </si>
  <si>
    <r>
      <rPr>
        <b/>
        <sz val="10"/>
        <rFont val="Arial"/>
        <family val="2"/>
      </rPr>
      <t>Otros activos intangibles.-</t>
    </r>
    <r>
      <rPr>
        <sz val="10"/>
        <rFont val="Arial"/>
        <family val="2"/>
      </rPr>
      <t xml:space="preserve"> Asignaciones destinadas atenderá cubrir los gastos generados por concepto de otros activos intangibles, no incluidos en partidas específicas anteriores. 
</t>
    </r>
  </si>
  <si>
    <t>INVERSION PUBLICA</t>
  </si>
  <si>
    <t>Obra pública en bienes de dominio público</t>
  </si>
  <si>
    <t xml:space="preserve">Asignaciones destinadas para construcciones en bienes de dominio público de acuerdo con lo establecido en el art. 7 de la Ley General de Bienes Nacionales y otras leyes aplicables. Incluye los gastos en estudios de pre-inversión y preparación del proyecto. </t>
  </si>
  <si>
    <t>Edificación habitacional</t>
  </si>
  <si>
    <r>
      <rPr>
        <b/>
        <sz val="10"/>
        <rFont val="Arial"/>
        <family val="2"/>
      </rPr>
      <t>Edificación habitacional.-</t>
    </r>
    <r>
      <rPr>
        <sz val="10"/>
        <rFont val="Arial"/>
        <family val="2"/>
      </rPr>
      <t xml:space="preserve"> 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</si>
  <si>
    <t>Edificación no habitacional</t>
  </si>
  <si>
    <r>
      <rPr>
        <b/>
        <sz val="10"/>
        <rFont val="Arial"/>
        <family val="2"/>
      </rPr>
      <t>Edificación no habitacional.-</t>
    </r>
    <r>
      <rPr>
        <sz val="10"/>
        <rFont val="Arial"/>
        <family val="2"/>
      </rPr>
      <t xml:space="preserve"> 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 </t>
    </r>
  </si>
  <si>
    <t>Construcción de obras para el abastecimiento de agua, petróleo, gas, electricidad y telecomunicaciones</t>
  </si>
  <si>
    <r>
      <rPr>
        <b/>
        <sz val="10"/>
        <rFont val="Arial"/>
        <family val="2"/>
      </rPr>
      <t>Construcción de obras para el abastecimiento de agua, petróleo, gas, electricidad y 
telecomunicaciones.-</t>
    </r>
    <r>
      <rPr>
        <sz val="10"/>
        <rFont val="Arial"/>
        <family val="2"/>
      </rPr>
      <t xml:space="preserve"> 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 </t>
    </r>
  </si>
  <si>
    <t>División de terrenos y construcción de obras de urbanización</t>
  </si>
  <si>
    <r>
      <rPr>
        <b/>
        <sz val="10"/>
        <rFont val="Arial"/>
        <family val="2"/>
      </rPr>
      <t>División de terrenos y construcción de obras de urbanización.-</t>
    </r>
    <r>
      <rPr>
        <sz val="10"/>
        <rFont val="Arial"/>
        <family val="2"/>
      </rPr>
      <t xml:space="preserve"> 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 
</t>
    </r>
  </si>
  <si>
    <t>Construcción de vías de comunicación</t>
  </si>
  <si>
    <r>
      <rPr>
        <b/>
        <sz val="10"/>
        <rFont val="Arial"/>
        <family val="2"/>
      </rPr>
      <t>Construcción de vías de comunicación.-</t>
    </r>
    <r>
      <rPr>
        <sz val="10"/>
        <rFont val="Arial"/>
        <family val="2"/>
      </rPr>
      <t xml:space="preserve"> 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 </t>
    </r>
  </si>
  <si>
    <t>Otras construcciones de ingeniería civil u obra pesada</t>
  </si>
  <si>
    <r>
      <rPr>
        <b/>
        <sz val="10"/>
        <rFont val="Arial"/>
        <family val="2"/>
      </rPr>
      <t>Otras construcciones de ingeniería civil u obra pesada.-</t>
    </r>
    <r>
      <rPr>
        <sz val="10"/>
        <rFont val="Arial"/>
        <family val="2"/>
      </rPr>
      <t xml:space="preserve"> 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 </t>
    </r>
  </si>
  <si>
    <t>Instalaciones y equipamiento en construcciones</t>
  </si>
  <si>
    <r>
      <rPr>
        <b/>
        <sz val="10"/>
        <rFont val="Arial"/>
        <family val="2"/>
      </rPr>
      <t xml:space="preserve">Instalaciones y equipamiento en construcciones.- </t>
    </r>
    <r>
      <rPr>
        <sz val="10"/>
        <rFont val="Arial"/>
        <family val="2"/>
      </rPr>
      <t xml:space="preserve">Asignaciones destinadas a la realización de instalaciones eléctricas, hidrosanitarias, de gas, aire acondicionado, calefacción, instalaciones electromecánicas y otras instalaciones de construcciones, Incluye los gastos en estudios de pre-inversión y preparación del proyecto. </t>
    </r>
  </si>
  <si>
    <t>Trabajos de acabados en edificaciones y otros trabajos especializados</t>
  </si>
  <si>
    <r>
      <rPr>
        <b/>
        <sz val="10"/>
        <rFont val="Arial"/>
        <family val="2"/>
      </rPr>
      <t>Trabajos de acabados en edificaciones y otros trabajos especializados.-</t>
    </r>
    <r>
      <rPr>
        <sz val="10"/>
        <rFont val="Arial"/>
        <family val="2"/>
      </rPr>
      <t xml:space="preserve"> 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 </t>
    </r>
  </si>
  <si>
    <t>Obra pública en bienes propios</t>
  </si>
  <si>
    <t xml:space="preserve">Asignaciones para construcciones en bienes inmuebles propiedad de los entes públicos. Incluye los gastos en estudios de pre inversión y preparación del proyecto. </t>
  </si>
  <si>
    <r>
      <rPr>
        <b/>
        <sz val="10"/>
        <rFont val="Arial"/>
        <family val="2"/>
      </rPr>
      <t>Edificación no habitacional</t>
    </r>
    <r>
      <rPr>
        <sz val="10"/>
        <rFont val="Arial"/>
        <family val="2"/>
      </rPr>
      <t xml:space="preserve">.- 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 </t>
    </r>
  </si>
  <si>
    <r>
      <rPr>
        <b/>
        <sz val="10"/>
        <rFont val="Arial"/>
        <family val="2"/>
      </rPr>
      <t xml:space="preserve">Construcción de obras para el abastecimiento de agua, petróleo, gas, electricidad y telecomunicaciones.- </t>
    </r>
    <r>
      <rPr>
        <sz val="10"/>
        <rFont val="Arial"/>
        <family val="2"/>
      </rPr>
      <t xml:space="preserve">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 </t>
    </r>
  </si>
  <si>
    <r>
      <rPr>
        <b/>
        <sz val="10"/>
        <rFont val="Arial"/>
        <family val="2"/>
      </rPr>
      <t xml:space="preserve">División de terrenos y construcción de obras de urbanización.- </t>
    </r>
    <r>
      <rPr>
        <sz val="10"/>
        <rFont val="Arial"/>
        <family val="2"/>
      </rPr>
      <t xml:space="preserve">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 
</t>
    </r>
  </si>
  <si>
    <r>
      <rPr>
        <b/>
        <sz val="10"/>
        <rFont val="Arial"/>
        <family val="2"/>
      </rPr>
      <t>Construcción de vías de comunicación.-  A</t>
    </r>
    <r>
      <rPr>
        <sz val="10"/>
        <rFont val="Arial"/>
        <family val="2"/>
      </rPr>
      <t xml:space="preserve">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 </t>
    </r>
  </si>
  <si>
    <r>
      <rPr>
        <b/>
        <sz val="10"/>
        <rFont val="Arial"/>
        <family val="2"/>
      </rPr>
      <t xml:space="preserve">Otras construcciones de ingeniería civil u obra pesada.-  </t>
    </r>
    <r>
      <rPr>
        <sz val="10"/>
        <rFont val="Arial"/>
        <family val="2"/>
      </rPr>
      <t xml:space="preserve">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 </t>
    </r>
  </si>
  <si>
    <r>
      <rPr>
        <b/>
        <sz val="10"/>
        <rFont val="Arial"/>
        <family val="2"/>
      </rPr>
      <t xml:space="preserve">Instalaciones y equipamiento en construcciones.- </t>
    </r>
    <r>
      <rPr>
        <sz val="10"/>
        <rFont val="Arial"/>
        <family val="2"/>
      </rPr>
      <t xml:space="preserve"> Asignaciones destinadas a la realización de instalaciones eléctricas, hidro-sanitarias, de gas, aire acondicionado, calefacción, instalaciones electromecánicas y otras instalaciones de construcciones. Incluye los gastos en estudios de pre-inversión y preparación del proyecto. </t>
    </r>
  </si>
  <si>
    <r>
      <rPr>
        <b/>
        <sz val="10"/>
        <rFont val="Arial"/>
        <family val="2"/>
      </rPr>
      <t xml:space="preserve">Trabajos de acabados en edificaciones y otros trabajos especializados.- </t>
    </r>
    <r>
      <rPr>
        <sz val="10"/>
        <rFont val="Arial"/>
        <family val="2"/>
      </rPr>
      <t xml:space="preserve"> 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 </t>
    </r>
  </si>
  <si>
    <t>Proyectos productivos y acciones de fomento</t>
  </si>
  <si>
    <t xml:space="preserve">Erogaciones realizadas por los entes públicos con la finalidad de ejecutar proyectos de desarrollo productivo, económico y social y otros. Incluye el costo de la preparación de proyectos. </t>
  </si>
  <si>
    <t>Estudios, formulación y evaluación de proyectos productivos no incluidos en conceptos anteriores de este capítulo</t>
  </si>
  <si>
    <r>
      <rPr>
        <b/>
        <sz val="10"/>
        <rFont val="Arial"/>
        <family val="2"/>
      </rPr>
      <t xml:space="preserve">Estudios, formulación y evaluación de proyectos productivos no incluidos en conceptos anteriores de este capítulo.- </t>
    </r>
    <r>
      <rPr>
        <sz val="10"/>
        <rFont val="Arial"/>
        <family val="2"/>
      </rPr>
      <t xml:space="preserve"> 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 </t>
    </r>
  </si>
  <si>
    <t>Ejecución de proyectos productivos no incluidos en conceptos anteriores de este capítulo</t>
  </si>
  <si>
    <r>
      <rPr>
        <b/>
        <sz val="10"/>
        <rFont val="Arial"/>
        <family val="2"/>
      </rPr>
      <t xml:space="preserve">Ejecución de proyectos productivos no incluidos en conceptos anteriores de este capítulo.- </t>
    </r>
    <r>
      <rPr>
        <sz val="10"/>
        <rFont val="Arial"/>
        <family val="2"/>
      </rPr>
      <t xml:space="preserve">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 </t>
    </r>
  </si>
  <si>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</si>
  <si>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</si>
  <si>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</si>
  <si>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</si>
  <si>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</si>
  <si>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 xml:space="preserve">Asignaciones para aportar capital directo o mediante la adquisición de acciones u otros valores representativos de capital a entidades paraestatales y empresas privadas; así como a organismos nacionales e internacionales. </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</si>
  <si>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</si>
  <si>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</si>
  <si>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</si>
  <si>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</si>
  <si>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</si>
  <si>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</si>
  <si>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</si>
  <si>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</si>
  <si>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</si>
  <si>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</si>
  <si>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 xml:space="preserve">Asignaciones destinadas a financiar la adquisición de títulos y valores representativos de deuda. Excluye los depósitos temporales efectuados en el mercado de valores o de capitales por la intermediación de instituciones financieras. </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</si>
  <si>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</si>
  <si>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</si>
  <si>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</si>
  <si>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</si>
  <si>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</si>
  <si>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</si>
  <si>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</si>
  <si>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 xml:space="preserve">Asignaciones destinadas a la concesión de préstamos a entes públicos y al sector privado. </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</si>
  <si>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</si>
  <si>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</si>
  <si>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</si>
  <si>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</si>
  <si>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</si>
  <si>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</si>
  <si>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</si>
  <si>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</si>
  <si>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</si>
  <si>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</si>
  <si>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</si>
  <si>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</si>
  <si>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</si>
  <si>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</si>
  <si>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</si>
  <si>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</si>
  <si>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</si>
  <si>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</si>
  <si>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r>
      <t xml:space="preserve">Inversiones en Fideicomisos de Municipios.- </t>
    </r>
    <r>
      <rPr>
        <sz val="10"/>
        <rFont val="Arial"/>
        <family val="2"/>
      </rPr>
      <t>Asignaciones destinadas a fideicomisos de municipios con fines de política económica económica</t>
    </r>
  </si>
  <si>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</si>
  <si>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</si>
  <si>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</si>
  <si>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</si>
  <si>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</si>
  <si>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</si>
  <si>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</si>
  <si>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</si>
  <si>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r>
      <t xml:space="preserve">Provisiones varios programas.- </t>
    </r>
    <r>
      <rPr>
        <sz val="10"/>
        <rFont val="Arial"/>
        <family val="2"/>
      </rPr>
      <t>Provisiones presupuestarias para varios programas que son utilizados por las Dependencias de la administración municipal.</t>
    </r>
  </si>
  <si>
    <r>
      <t xml:space="preserve">Erogaciones complementarias.- </t>
    </r>
    <r>
      <rPr>
        <sz val="10"/>
        <rFont val="Arial"/>
        <family val="2"/>
      </rPr>
      <t>Provisiones presupuestarias para erogaciones complementarias, no incluidas en otra partida de éste subcapitulo.</t>
    </r>
  </si>
  <si>
    <r>
      <t xml:space="preserve">Gastos de transición.- </t>
    </r>
    <r>
      <rPr>
        <sz val="10"/>
        <rFont val="Arial"/>
        <family val="2"/>
      </rPr>
      <t>Asignaciones destinadas a cubrir los gastos que se generen con motivo del proceso de transición de la administración municipal, de conformidad con lo dispuesto en la legislación vigente.</t>
    </r>
  </si>
  <si>
    <r>
      <t xml:space="preserve">Otras erogaciones especiales.- </t>
    </r>
    <r>
      <rPr>
        <sz val="10"/>
        <rFont val="Arial"/>
        <family val="2"/>
      </rPr>
      <t xml:space="preserve">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</si>
  <si>
    <r>
      <rPr>
        <b/>
        <sz val="10"/>
        <rFont val="Arial"/>
        <family val="2"/>
      </rPr>
      <t xml:space="preserve">Provisiones complementarias.- </t>
    </r>
    <r>
      <rPr>
        <sz val="10"/>
        <rFont val="Arial"/>
        <family val="2"/>
      </rPr>
      <t>Asignaciones destinadas a cubrir erogaciones para nuevos programas o proyectos ó para complementar las correspondientes a programas, procesos ó proyectos en ejecución. La asignación presupuestal de esta partida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la Tesorería Municipal.</t>
    </r>
  </si>
  <si>
    <r>
      <rPr>
        <b/>
        <sz val="10"/>
        <color indexed="8"/>
        <rFont val="Arial"/>
        <family val="2"/>
      </rPr>
      <t>Erogaciones imprevistas.-</t>
    </r>
    <r>
      <rPr>
        <sz val="10"/>
        <color indexed="8"/>
        <rFont val="Arial"/>
        <family val="2"/>
      </rPr>
      <t xml:space="preserve"> Asignaciones destinadas a cubrir erogaciones que por su carácter de imprevisibles no pudieron especificarse en el presupuesto respectivo de las dependencias.</t>
    </r>
  </si>
  <si>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</si>
  <si>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</si>
  <si>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</si>
  <si>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</si>
  <si>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</si>
  <si>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</si>
  <si>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</si>
  <si>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</si>
  <si>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</si>
  <si>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</si>
  <si>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</si>
  <si>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</si>
  <si>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</si>
  <si>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</si>
  <si>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</si>
  <si>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</si>
  <si>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</si>
  <si>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</si>
  <si>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PUBLICA</t>
  </si>
  <si>
    <t>Amortización de la deuda pública</t>
  </si>
  <si>
    <t>Amortización de la deuda interna con instituciones de crédito</t>
  </si>
  <si>
    <r>
      <t xml:space="preserve">Amortización de la deuda interna con instituciones de crédito.- </t>
    </r>
    <r>
      <rPr>
        <sz val="10"/>
        <rFont val="Arial"/>
        <family val="2"/>
      </rPr>
      <t>Asignaciones destinadas a cubrir el pago del principal derivado de los créditos contraídos en moneda nacional con instituciones de crédito establecidas en el territorio nacional.</t>
    </r>
  </si>
  <si>
    <r>
      <t xml:space="preserve">Amortización de la deuda pública con entidades públicas.- </t>
    </r>
    <r>
      <rPr>
        <sz val="10"/>
        <rFont val="Arial"/>
        <family val="2"/>
      </rPr>
      <t>Asignaciones destinadas a cubrir el pago del principal derivado de los créditos contraídos en moneda nacional con entidades públicas.</t>
    </r>
  </si>
  <si>
    <t>Amortización de la deuda interna por emisión de títulos y valores</t>
  </si>
  <si>
    <r>
      <t xml:space="preserve">Amortización de la deuda interna por emisión de títulos y valores.- </t>
    </r>
    <r>
      <rPr>
        <sz val="10"/>
        <rFont val="Arial"/>
        <family val="2"/>
      </rPr>
      <t xml:space="preserve">Asignaciones para el pago del principal derivado de la colocación de valores por los entes públicos en territorio nacional. </t>
    </r>
    <r>
      <rPr>
        <b/>
        <sz val="10"/>
        <rFont val="Arial"/>
        <family val="2"/>
      </rPr>
      <t xml:space="preserve">
</t>
    </r>
  </si>
  <si>
    <t>Amortización de arrendamientos financieros nacionales</t>
  </si>
  <si>
    <r>
      <t xml:space="preserve">Amortización de arrendamientos financieros nacionales.- </t>
    </r>
    <r>
      <rPr>
        <sz val="10"/>
        <rFont val="Arial"/>
        <family val="2"/>
      </rPr>
      <t xml:space="preserve">Asignaciones para la amortización de financiamientos contraídos con arrendadoras nacionales o en el que su pago esté convenido en moneda nacional. 
</t>
    </r>
  </si>
  <si>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</si>
  <si>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</si>
  <si>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</si>
  <si>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</si>
  <si>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</si>
  <si>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</si>
  <si>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</si>
  <si>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r>
      <t xml:space="preserve">Intereses de la deuda interna con instituciones de crédito.- </t>
    </r>
    <r>
      <rPr>
        <sz val="10"/>
        <rFont val="Arial"/>
        <family val="2"/>
      </rPr>
      <t>Asignaciones destinadas al pago de intereses derivados de los créditos contratados con instituciones de crédito nacionales.</t>
    </r>
  </si>
  <si>
    <r>
      <t xml:space="preserve">Intereses de la deuda pública con entidades públicas.- </t>
    </r>
    <r>
      <rPr>
        <sz val="10"/>
        <rFont val="Arial"/>
        <family val="2"/>
      </rPr>
      <t>Asignaciones destinadas al pago de intereses derivados de los créditos contratados con entidades públicas-</t>
    </r>
  </si>
  <si>
    <t>Intereses derivados de la colocación de títulos y valores</t>
  </si>
  <si>
    <r>
      <t xml:space="preserve">Intereses derivados de la colocación de títulos y valores.- </t>
    </r>
    <r>
      <rPr>
        <sz val="10"/>
        <rFont val="Arial"/>
        <family val="2"/>
      </rPr>
      <t xml:space="preserve">Asignaciones destinadas al pago de intereses por la colocación de títulos y valores gubernamentales colocados en territorio nacional. 
</t>
    </r>
  </si>
  <si>
    <t>Intereses por arrendamientos financieros nacionales</t>
  </si>
  <si>
    <r>
      <t xml:space="preserve">Intereses por arrendamientos financieros.- </t>
    </r>
    <r>
      <rPr>
        <sz val="10"/>
        <rFont val="Arial"/>
        <family val="2"/>
      </rPr>
      <t xml:space="preserve">Asignaciones destinadas al pago de intereses derivado de la contratación de arrendamientos financieros. 
</t>
    </r>
  </si>
  <si>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</si>
  <si>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</si>
  <si>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</si>
  <si>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</si>
  <si>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</si>
  <si>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t>
  </si>
  <si>
    <t>Comisiones de la deuda pública interna</t>
  </si>
  <si>
    <r>
      <t xml:space="preserve">Comisiones de la deuda publica interna.- </t>
    </r>
    <r>
      <rPr>
        <sz val="10"/>
        <rFont val="Arial"/>
        <family val="2"/>
      </rPr>
      <t xml:space="preserve">Asignaciones destinadas al pago de obligaciones derivadas del servicio de la deuda contratada en territorio nacional. </t>
    </r>
  </si>
  <si>
    <t>Comisiones de la deuda pública externa</t>
  </si>
  <si>
    <t>Gastos de la deuda pública</t>
  </si>
  <si>
    <t xml:space="preserve">Gastos de la deuda pública interna </t>
  </si>
  <si>
    <r>
      <t xml:space="preserve">Gastos de la deuda publica interna.- </t>
    </r>
    <r>
      <rPr>
        <sz val="10"/>
        <rFont val="Arial"/>
        <family val="2"/>
      </rPr>
      <t xml:space="preserve">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 </t>
    </r>
  </si>
  <si>
    <t>Gastos de la deuda pública externa</t>
  </si>
  <si>
    <t>Costo por coberturas</t>
  </si>
  <si>
    <t xml:space="preserve">Costos por cobertura </t>
  </si>
  <si>
    <r>
      <t xml:space="preserve">Costos por cobertura .- </t>
    </r>
    <r>
      <rPr>
        <sz val="10"/>
        <rFont val="Arial"/>
        <family val="2"/>
      </rPr>
      <t xml:space="preserve">Asignaciones destinadas al pago de los importes derivados por las variaciones en las tasas de interés, en el tipo de cambio de divisas,  programas de coberturas petroleras, agropecuarias y otras coberturas mediante instrumentos financieros derivados; así como las erogaciones que, en su caso, resulten de la cancelación anticipada de los propios contratos de cobertura. </t>
    </r>
  </si>
  <si>
    <t>Costos por cobertura de la deuda pública externa</t>
  </si>
  <si>
    <t>Apoyos financieros</t>
  </si>
  <si>
    <t>Apoyos a intermediarios financieros</t>
  </si>
  <si>
    <t>Apoyos a ahorradores y deudores del Sistema Financiero Nacional</t>
  </si>
  <si>
    <t>Adeudos de ejercicios fiscales anteriores (ADEFAS)</t>
  </si>
  <si>
    <t xml:space="preserve">Adeudos de Ejercicios Fiscales Anteriores (ADEFAS).- 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 </t>
  </si>
  <si>
    <r>
      <t xml:space="preserve">Adefas.- </t>
    </r>
    <r>
      <rPr>
        <sz val="10"/>
        <rFont val="Arial"/>
        <family val="2"/>
      </rPr>
      <t xml:space="preserve">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 </t>
    </r>
  </si>
  <si>
    <r>
      <t xml:space="preserve">Devolución ingresos percibidos indebidamente en ejercicios fiscales anteriores.- </t>
    </r>
    <r>
      <rPr>
        <sz val="10"/>
        <rFont val="Arial"/>
        <family val="2"/>
      </rPr>
      <t>Asignaciones destinadas a cubrir las cantidades percibidas indebidamente y que fueron aplicadas a alguno de los renglones de la Ley de Ingresos, y no devueltos en el año de su origen, cuando la obligación de devolverlas no haya prescrito.</t>
    </r>
  </si>
  <si>
    <t xml:space="preserve"> *** En los anexos que se citan, se presentan los conceptos más comunes, por lo que no es una lista limitativa***</t>
  </si>
  <si>
    <t>Los textos en ROJO pertenecen a los LINEAMIENTOS GENERALES 
EN MATERIA DE RACIONALIDAD, AUSTERIDAD
 Y DISCIPLINA PRESUPUESTAL PARA EL EJERCICIO FISCAL  DEL 2013 
DEL MUNICIPIO DE LEÓN, GUANAJUATO.</t>
  </si>
  <si>
    <t>LEY DE INGRESOS 2018</t>
  </si>
  <si>
    <t>ANTEPROYECTO PRESUPUESTO 2018</t>
  </si>
  <si>
    <t xml:space="preserve">   PRESUPUESTO       DE EGRESOS    2018</t>
  </si>
  <si>
    <t>TOTAL PRESUPUESTO DE EGRESOS</t>
  </si>
  <si>
    <t>salario mínimo x 2</t>
  </si>
  <si>
    <t>(los dias se computan hasta el 31 de enero 2018)</t>
  </si>
  <si>
    <t>TABULADORES DE SUELDO AL PERSONAL DE BASE (CATORCENAL)</t>
  </si>
  <si>
    <t>20 días por año de servicios</t>
  </si>
  <si>
    <t>Prima de antigüedad 12 dias por año 2 smg</t>
  </si>
  <si>
    <t>PUESTO</t>
  </si>
  <si>
    <t xml:space="preserve">NOMBRE </t>
  </si>
  <si>
    <t xml:space="preserve">FECHA INGRESO </t>
  </si>
  <si>
    <t>SUELDO BASE   catorcenal</t>
  </si>
  <si>
    <t>OTRAS PERCEPCIONES</t>
  </si>
  <si>
    <t>PERCEPCION TOTAL    catorcenal</t>
  </si>
  <si>
    <t>SALARIO DIARIO</t>
  </si>
  <si>
    <t>PERCEPCION MENSUAL</t>
  </si>
  <si>
    <t>NIVEL</t>
  </si>
  <si>
    <t>90 dias</t>
  </si>
  <si>
    <t>Suma de los Días</t>
  </si>
  <si>
    <t>Cálculo de los días</t>
  </si>
  <si>
    <t>Importe</t>
  </si>
  <si>
    <t>PRIMA VACACIONAL</t>
  </si>
  <si>
    <t>AGUINALDO</t>
  </si>
  <si>
    <t>VACACIONES</t>
  </si>
  <si>
    <t>DIRECTOR GENERAL</t>
  </si>
  <si>
    <t xml:space="preserve">ING. IGNACIO CAMACHO SANTOYO </t>
  </si>
  <si>
    <t>50% de 10 dias cada seis meses</t>
  </si>
  <si>
    <t>60  dias</t>
  </si>
  <si>
    <t>20 dias por año</t>
  </si>
  <si>
    <t>COORDINADOR ADMINISTRATIVO</t>
  </si>
  <si>
    <t>J JESUS LOPEZ RAMIREZ</t>
  </si>
  <si>
    <t>JEFE DE AREA TECNICA Y MANTO.</t>
  </si>
  <si>
    <t>ISAAC MANUEL TORRES HERNANDEZ</t>
  </si>
  <si>
    <t>ASISTENTE DE DIRECCIÓN GENERAL</t>
  </si>
  <si>
    <t>VACANTE</t>
  </si>
  <si>
    <t xml:space="preserve">ASISTENTE JEFATURA  AREA TECNICA </t>
  </si>
  <si>
    <t>AUXILIAR CONTABLE</t>
  </si>
  <si>
    <t xml:space="preserve">CRUZ MIREYA GONZALEZ CERVANTES </t>
  </si>
  <si>
    <t xml:space="preserve">SUBTOTALES </t>
  </si>
  <si>
    <t>TABULADORES DE SUELDO AL PERSONAL DE BASE (SEMANAL)</t>
  </si>
  <si>
    <t>SUELDO BASE   semanal</t>
  </si>
  <si>
    <t>PERCEPCION TOTAL    semanal</t>
  </si>
  <si>
    <t>JARDINERO</t>
  </si>
  <si>
    <t>JUAN LOPEZ RUIZ</t>
  </si>
  <si>
    <t>AUXILIAR ADMINISTRATIVO</t>
  </si>
  <si>
    <t xml:space="preserve">JUAN SANCHEZ ORTEGA </t>
  </si>
  <si>
    <t xml:space="preserve">JOSE SOLIS MUÑOZ </t>
  </si>
  <si>
    <t>AUXILIAR DE MANTENIMIENTO</t>
  </si>
  <si>
    <t>AUX DE INTENDECIA  (medio tiempo)</t>
  </si>
  <si>
    <t xml:space="preserve">SANJUANA CORTES TORRES </t>
  </si>
  <si>
    <t xml:space="preserve">TOTALES </t>
  </si>
  <si>
    <t>aguinaldo</t>
  </si>
  <si>
    <t>infonavit</t>
  </si>
  <si>
    <t>2% s/nomina</t>
  </si>
  <si>
    <t>despensa</t>
  </si>
  <si>
    <t xml:space="preserve">   PRESUPUESTO             DE EGRESOS    2018</t>
  </si>
  <si>
    <t xml:space="preserve">   PRESUPUESTO       DE EGRESOS    2017</t>
  </si>
  <si>
    <t xml:space="preserve">   PRESUPUESTO             DE EGRESOS    2017</t>
  </si>
  <si>
    <t>________________________________</t>
  </si>
  <si>
    <t>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</si>
</sst>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_ ;[Red]\-#,##0.00\ "/>
    <numFmt numFmtId="165" formatCode="_-* #,##0.00\ _€_-;\-* #,##0.00\ _€_-;_-* &quot;-&quot;??\ _€_-;_-@_-"/>
    <numFmt numFmtId="166" formatCode="_-[$€-2]* #,##0.00_-;\-[$€-2]* #,##0.00_-;_-[$€-2]* &quot;-&quot;??_-"/>
    <numFmt numFmtId="167" formatCode="0_ ;\-0\ "/>
  </numFmts>
  <fonts count="101">
    <font>
      <sz val="11"/>
      <color theme="1"/>
      <name val="Calibri"/>
      <family val="2"/>
      <scheme val="minor"/>
    </font>
    <font>
      <sz val="10"/>
      <color theme="1"/>
      <name val="Times New Roman"/>
      <family val="2"/>
    </font>
    <font>
      <sz val="10"/>
      <name val="Arial"/>
      <family val="2"/>
    </font>
    <font>
      <sz val="11"/>
      <color indexed="8"/>
      <name val="Calibri"/>
      <family val="2"/>
    </font>
    <font>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NewJuneBold"/>
    </font>
    <font>
      <sz val="9"/>
      <color theme="1"/>
      <name val="Calibri"/>
      <family val="2"/>
      <scheme val="minor"/>
    </font>
    <font>
      <b/>
      <sz val="9"/>
      <name val="Trebuchet MS"/>
      <family val="2"/>
    </font>
    <font>
      <b/>
      <i/>
      <sz val="9"/>
      <name val="Trebuchet MS"/>
      <family val="2"/>
    </font>
    <font>
      <sz val="9"/>
      <name val="NewJuneBold"/>
      <family val="3"/>
    </font>
    <font>
      <sz val="9"/>
      <name val="Arial"/>
      <family val="2"/>
    </font>
    <font>
      <b/>
      <sz val="9"/>
      <color theme="1"/>
      <name val="Calibri"/>
      <family val="2"/>
      <scheme val="minor"/>
    </font>
    <font>
      <sz val="11"/>
      <color theme="1"/>
      <name val="Calibri"/>
      <family val="2"/>
      <scheme val="minor"/>
    </font>
    <font>
      <sz val="10"/>
      <color theme="1"/>
      <name val="Arial"/>
      <family val="2"/>
    </font>
    <font>
      <sz val="10"/>
      <name val="MS Sans Serif"/>
      <family val="2"/>
    </font>
    <font>
      <b/>
      <sz val="10"/>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Calibri"/>
      <family val="2"/>
      <scheme val="minor"/>
    </font>
    <font>
      <b/>
      <sz val="10"/>
      <name val="Trebuchet MS"/>
      <family val="2"/>
    </font>
    <font>
      <b/>
      <sz val="10"/>
      <name val="Calibri"/>
      <family val="2"/>
      <scheme val="minor"/>
    </font>
    <font>
      <b/>
      <sz val="11"/>
      <name val="Calibri"/>
      <family val="2"/>
      <scheme val="minor"/>
    </font>
    <font>
      <sz val="12"/>
      <color theme="1"/>
      <name val="Calibri"/>
      <family val="2"/>
      <scheme val="minor"/>
    </font>
    <font>
      <sz val="9"/>
      <name val="Trebuchet MS"/>
      <family val="2"/>
    </font>
    <font>
      <sz val="10"/>
      <name val="Trebuchet MS"/>
      <family val="2"/>
    </font>
    <font>
      <sz val="10"/>
      <name val="NewJuneBold"/>
      <family val="3"/>
    </font>
    <font>
      <b/>
      <sz val="12"/>
      <name val="Trebuchet MS"/>
      <family val="2"/>
    </font>
    <font>
      <sz val="12"/>
      <color theme="1"/>
      <name val="Trebuchet MS"/>
      <family val="2"/>
    </font>
    <font>
      <sz val="10"/>
      <color theme="1"/>
      <name val="Trebuchet MS"/>
      <family val="2"/>
    </font>
    <font>
      <b/>
      <sz val="10"/>
      <name val="NewJuneBold"/>
    </font>
    <font>
      <sz val="9"/>
      <name val="NewJuneBold"/>
    </font>
    <font>
      <b/>
      <sz val="11"/>
      <color indexed="9"/>
      <name val="Arial"/>
      <family val="2"/>
    </font>
    <font>
      <b/>
      <sz val="11"/>
      <color rgb="FFFF0000"/>
      <name val="Arial"/>
      <family val="2"/>
    </font>
    <font>
      <sz val="11"/>
      <color indexed="8"/>
      <name val="Arial"/>
      <family val="2"/>
    </font>
    <font>
      <b/>
      <sz val="9"/>
      <name val="Arial"/>
      <family val="2"/>
    </font>
    <font>
      <sz val="9"/>
      <color rgb="FFFF0000"/>
      <name val="Arial"/>
      <family val="2"/>
    </font>
    <font>
      <b/>
      <sz val="11"/>
      <color indexed="8"/>
      <name val="Arial"/>
      <family val="2"/>
    </font>
    <font>
      <b/>
      <sz val="9"/>
      <color rgb="FFFF0000"/>
      <name val="Arial"/>
      <family val="2"/>
    </font>
    <font>
      <u/>
      <sz val="8"/>
      <color indexed="8"/>
      <name val="Arial"/>
      <family val="2"/>
    </font>
    <font>
      <b/>
      <sz val="7"/>
      <name val="Arial"/>
      <family val="2"/>
    </font>
    <font>
      <b/>
      <sz val="7"/>
      <color indexed="18"/>
      <name val="Arial"/>
      <family val="2"/>
    </font>
    <font>
      <b/>
      <sz val="8"/>
      <color indexed="18"/>
      <name val="Arial"/>
      <family val="2"/>
    </font>
    <font>
      <b/>
      <sz val="8"/>
      <color rgb="FFFF0000"/>
      <name val="Arial"/>
      <family val="2"/>
    </font>
    <font>
      <sz val="7"/>
      <color indexed="18"/>
      <name val="Arial"/>
      <family val="2"/>
    </font>
    <font>
      <b/>
      <sz val="10"/>
      <color indexed="18"/>
      <name val="Arial"/>
      <family val="2"/>
    </font>
    <font>
      <b/>
      <sz val="10"/>
      <color rgb="FFFF0000"/>
      <name val="Arial"/>
      <family val="2"/>
    </font>
    <font>
      <b/>
      <sz val="10"/>
      <name val="Arial"/>
      <family val="2"/>
    </font>
    <font>
      <sz val="10"/>
      <color rgb="FFFF0000"/>
      <name val="Arial"/>
      <family val="2"/>
    </font>
    <font>
      <sz val="8"/>
      <color indexed="8"/>
      <name val="Arial"/>
      <family val="2"/>
    </font>
    <font>
      <sz val="10"/>
      <color indexed="18"/>
      <name val="Arial"/>
      <family val="2"/>
    </font>
    <font>
      <b/>
      <sz val="10"/>
      <color indexed="8"/>
      <name val="Arial"/>
      <family val="2"/>
    </font>
    <font>
      <sz val="10"/>
      <color indexed="8"/>
      <name val="Arial"/>
      <family val="2"/>
    </font>
    <font>
      <b/>
      <sz val="11"/>
      <color rgb="FFFF0000"/>
      <name val="Calibri"/>
      <family val="2"/>
      <scheme val="minor"/>
    </font>
    <font>
      <sz val="9"/>
      <color indexed="8"/>
      <name val="Arial"/>
      <family val="2"/>
    </font>
    <font>
      <sz val="9"/>
      <color indexed="10"/>
      <name val="Arial"/>
      <family val="2"/>
    </font>
    <font>
      <sz val="11"/>
      <color rgb="FFFF0000"/>
      <name val="Arial"/>
      <family val="2"/>
    </font>
    <font>
      <sz val="8"/>
      <color rgb="FFFF0000"/>
      <name val="Arial"/>
      <family val="2"/>
    </font>
    <font>
      <sz val="10"/>
      <color indexed="10"/>
      <name val="Arial"/>
      <family val="2"/>
    </font>
    <font>
      <b/>
      <sz val="9"/>
      <color indexed="8"/>
      <name val="Arial"/>
      <family val="2"/>
    </font>
    <font>
      <sz val="8"/>
      <name val="Arial"/>
      <family val="2"/>
    </font>
    <font>
      <b/>
      <sz val="10"/>
      <color theme="1"/>
      <name val="Arial"/>
      <family val="2"/>
    </font>
    <font>
      <sz val="8"/>
      <color indexed="18"/>
      <name val="Arial"/>
      <family val="2"/>
    </font>
    <font>
      <b/>
      <sz val="11"/>
      <color indexed="10"/>
      <name val="Arial"/>
      <family val="2"/>
    </font>
    <font>
      <b/>
      <sz val="8"/>
      <color indexed="81"/>
      <name val="Tahoma"/>
      <family val="2"/>
    </font>
    <font>
      <sz val="8"/>
      <color indexed="81"/>
      <name val="Tahoma"/>
      <family val="2"/>
    </font>
    <font>
      <sz val="9"/>
      <color theme="1"/>
      <name val="Trebuchet MS"/>
      <family val="2"/>
    </font>
    <font>
      <b/>
      <sz val="10"/>
      <color theme="1"/>
      <name val="Trebuchet MS"/>
      <family val="2"/>
    </font>
    <font>
      <b/>
      <sz val="11"/>
      <name val="Trebuchet MS"/>
      <family val="2"/>
    </font>
    <font>
      <sz val="11"/>
      <color theme="1"/>
      <name val="Trebuchet MS"/>
      <family val="2"/>
    </font>
    <font>
      <b/>
      <i/>
      <sz val="11"/>
      <name val="Trebuchet MS"/>
      <family val="2"/>
    </font>
    <font>
      <sz val="20"/>
      <color theme="1"/>
      <name val="Calibri"/>
      <family val="2"/>
      <scheme val="minor"/>
    </font>
    <font>
      <sz val="8"/>
      <color theme="1"/>
      <name val="Calibri"/>
      <family val="2"/>
      <scheme val="minor"/>
    </font>
    <font>
      <sz val="8"/>
      <name val="Tahoma"/>
      <family val="2"/>
    </font>
    <font>
      <b/>
      <sz val="12"/>
      <name val="Arial"/>
      <family val="2"/>
    </font>
    <font>
      <b/>
      <sz val="8"/>
      <name val="Tahoma"/>
      <family val="2"/>
    </font>
    <font>
      <b/>
      <i/>
      <sz val="9"/>
      <name val="Arial"/>
      <family val="2"/>
    </font>
    <font>
      <b/>
      <i/>
      <sz val="12"/>
      <name val="Arial"/>
      <family val="2"/>
    </font>
    <font>
      <sz val="12"/>
      <name val="Tahoma"/>
      <family val="2"/>
    </font>
    <font>
      <sz val="14"/>
      <color theme="1"/>
      <name val="Calibri"/>
      <family val="2"/>
      <scheme val="minor"/>
    </font>
    <font>
      <b/>
      <sz val="20"/>
      <color theme="1"/>
      <name val="Calibri"/>
      <family val="2"/>
      <scheme val="minor"/>
    </font>
    <font>
      <u/>
      <sz val="7.8"/>
      <color theme="10"/>
      <name val="Calibri"/>
      <family val="2"/>
    </font>
    <font>
      <u/>
      <sz val="11"/>
      <color theme="1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8" tint="0.5999938962981048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92D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s>
  <cellStyleXfs count="169">
    <xf numFmtId="0" fontId="0" fillId="0" borderId="0"/>
    <xf numFmtId="0" fontId="1" fillId="0" borderId="0"/>
    <xf numFmtId="0" fontId="3" fillId="0" borderId="0"/>
    <xf numFmtId="43" fontId="2" fillId="0" borderId="0" applyFont="0" applyFill="0" applyBorder="0" applyAlignment="0" applyProtection="0"/>
    <xf numFmtId="0" fontId="4"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2" applyNumberFormat="0" applyAlignment="0" applyProtection="0"/>
    <xf numFmtId="0" fontId="8" fillId="17" borderId="3" applyNumberFormat="0" applyAlignment="0" applyProtection="0"/>
    <xf numFmtId="0" fontId="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2" applyNumberFormat="0" applyAlignment="0" applyProtection="0"/>
    <xf numFmtId="0" fontId="12" fillId="3" borderId="0" applyNumberFormat="0" applyBorder="0" applyAlignment="0" applyProtection="0"/>
    <xf numFmtId="43" fontId="4" fillId="0" borderId="0" applyFont="0" applyFill="0" applyBorder="0" applyAlignment="0" applyProtection="0"/>
    <xf numFmtId="0" fontId="13" fillId="22" borderId="0" applyNumberFormat="0" applyBorder="0" applyAlignment="0" applyProtection="0"/>
    <xf numFmtId="0" fontId="3" fillId="23" borderId="5" applyNumberFormat="0" applyFont="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xf numFmtId="0" fontId="2" fillId="0" borderId="0"/>
    <xf numFmtId="0" fontId="2" fillId="0" borderId="0"/>
    <xf numFmtId="9" fontId="2" fillId="0" borderId="0" applyFont="0" applyFill="0" applyBorder="0" applyAlignment="0" applyProtection="0"/>
    <xf numFmtId="43" fontId="28"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30" fillId="0" borderId="0"/>
    <xf numFmtId="0" fontId="3" fillId="26" borderId="16" applyNumberFormat="0" applyFont="0" applyAlignment="0" applyProtection="0"/>
    <xf numFmtId="9" fontId="30"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 fillId="0" borderId="0"/>
    <xf numFmtId="0" fontId="29" fillId="0" borderId="0"/>
    <xf numFmtId="0" fontId="30" fillId="0" borderId="0"/>
    <xf numFmtId="0" fontId="2" fillId="0" borderId="0"/>
    <xf numFmtId="0" fontId="28" fillId="0" borderId="0"/>
    <xf numFmtId="0" fontId="30" fillId="0" borderId="0"/>
    <xf numFmtId="0" fontId="30" fillId="0" borderId="0"/>
    <xf numFmtId="0" fontId="30" fillId="0" borderId="0"/>
    <xf numFmtId="9" fontId="30" fillId="0" borderId="0" applyFont="0" applyFill="0" applyBorder="0" applyAlignment="0" applyProtection="0"/>
    <xf numFmtId="0" fontId="89" fillId="0" borderId="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8" fillId="0" borderId="0"/>
    <xf numFmtId="0" fontId="2" fillId="0" borderId="0"/>
    <xf numFmtId="9" fontId="2" fillId="0" borderId="0" applyFont="0" applyFill="0" applyBorder="0" applyAlignment="0" applyProtection="0"/>
  </cellStyleXfs>
  <cellXfs count="494">
    <xf numFmtId="0" fontId="0" fillId="0" borderId="0" xfId="0"/>
    <xf numFmtId="43" fontId="22" fillId="0" borderId="1" xfId="0" applyNumberFormat="1" applyFont="1" applyBorder="1"/>
    <xf numFmtId="0" fontId="22" fillId="0" borderId="0" xfId="0" applyFont="1"/>
    <xf numFmtId="4" fontId="21" fillId="0" borderId="1" xfId="2" applyNumberFormat="1" applyFont="1" applyFill="1" applyBorder="1" applyAlignment="1">
      <alignment vertical="top" wrapText="1"/>
    </xf>
    <xf numFmtId="4" fontId="22" fillId="0" borderId="1" xfId="0" applyNumberFormat="1" applyFont="1" applyBorder="1"/>
    <xf numFmtId="43" fontId="22" fillId="0" borderId="0" xfId="0" applyNumberFormat="1" applyFont="1"/>
    <xf numFmtId="4" fontId="22" fillId="0" borderId="0" xfId="0" applyNumberFormat="1" applyFont="1"/>
    <xf numFmtId="0" fontId="25" fillId="0" borderId="0" xfId="2" applyFont="1" applyFill="1" applyBorder="1" applyAlignment="1">
      <alignment horizontal="center" wrapText="1"/>
    </xf>
    <xf numFmtId="0" fontId="25" fillId="0" borderId="1" xfId="2" applyFont="1" applyBorder="1" applyAlignment="1">
      <alignment horizontal="center" wrapText="1"/>
    </xf>
    <xf numFmtId="0" fontId="21" fillId="0" borderId="1" xfId="2" applyFont="1" applyFill="1" applyBorder="1" applyAlignment="1">
      <alignment vertical="top" wrapText="1"/>
    </xf>
    <xf numFmtId="0" fontId="26" fillId="0" borderId="1" xfId="0" applyFont="1" applyFill="1" applyBorder="1" applyAlignment="1">
      <alignment horizontal="center"/>
    </xf>
    <xf numFmtId="0" fontId="27" fillId="0" borderId="0" xfId="0" applyFont="1"/>
    <xf numFmtId="0" fontId="25" fillId="0" borderId="13" xfId="2" applyFont="1" applyFill="1" applyBorder="1" applyAlignment="1">
      <alignment horizontal="center" wrapText="1"/>
    </xf>
    <xf numFmtId="0" fontId="22" fillId="0" borderId="0" xfId="0" applyFont="1" applyFill="1"/>
    <xf numFmtId="0" fontId="0" fillId="25" borderId="0" xfId="0" applyFill="1"/>
    <xf numFmtId="0" fontId="33" fillId="25" borderId="0" xfId="0" applyFont="1" applyFill="1" applyAlignment="1"/>
    <xf numFmtId="0" fontId="27" fillId="25" borderId="14" xfId="0" applyFont="1" applyFill="1" applyBorder="1" applyAlignment="1">
      <alignment horizontal="center" wrapText="1"/>
    </xf>
    <xf numFmtId="44" fontId="0" fillId="25" borderId="0" xfId="0" applyNumberFormat="1" applyFill="1"/>
    <xf numFmtId="0" fontId="27" fillId="25" borderId="0" xfId="0" applyFont="1" applyFill="1" applyBorder="1" applyAlignment="1">
      <alignment horizontal="center" vertical="center"/>
    </xf>
    <xf numFmtId="0" fontId="27" fillId="25" borderId="0" xfId="0" applyFont="1" applyFill="1" applyBorder="1" applyAlignment="1">
      <alignment horizontal="center" wrapText="1"/>
    </xf>
    <xf numFmtId="0" fontId="0" fillId="25" borderId="25" xfId="0" applyFill="1" applyBorder="1"/>
    <xf numFmtId="44" fontId="0" fillId="25" borderId="26" xfId="0" applyNumberFormat="1" applyFont="1" applyFill="1" applyBorder="1" applyAlignment="1">
      <alignment horizontal="center" wrapText="1"/>
    </xf>
    <xf numFmtId="43" fontId="28" fillId="25" borderId="26" xfId="50" applyFont="1" applyFill="1" applyBorder="1" applyAlignment="1">
      <alignment horizontal="center" wrapText="1"/>
    </xf>
    <xf numFmtId="9" fontId="35" fillId="25" borderId="27" xfId="112" applyFont="1" applyFill="1" applyBorder="1"/>
    <xf numFmtId="0" fontId="0" fillId="25" borderId="28" xfId="0" applyFill="1" applyBorder="1"/>
    <xf numFmtId="44" fontId="28" fillId="25" borderId="29" xfId="111" applyFont="1" applyFill="1" applyBorder="1"/>
    <xf numFmtId="44" fontId="35" fillId="25" borderId="29" xfId="111" applyFont="1" applyFill="1" applyBorder="1"/>
    <xf numFmtId="9" fontId="35" fillId="25" borderId="30" xfId="112" applyFont="1" applyFill="1" applyBorder="1"/>
    <xf numFmtId="43" fontId="28" fillId="25" borderId="0" xfId="50" applyFont="1" applyFill="1"/>
    <xf numFmtId="0" fontId="0" fillId="25" borderId="31" xfId="0" applyFill="1" applyBorder="1" applyAlignment="1">
      <alignment wrapText="1"/>
    </xf>
    <xf numFmtId="44" fontId="28" fillId="25" borderId="32" xfId="111" applyFont="1" applyFill="1" applyBorder="1"/>
    <xf numFmtId="9" fontId="28" fillId="25" borderId="33" xfId="112" applyFont="1" applyFill="1" applyBorder="1"/>
    <xf numFmtId="0" fontId="0" fillId="25" borderId="0" xfId="0" applyFill="1" applyAlignment="1">
      <alignment wrapText="1"/>
    </xf>
    <xf numFmtId="44" fontId="28" fillId="25" borderId="0" xfId="111" applyFont="1" applyFill="1"/>
    <xf numFmtId="9" fontId="28" fillId="25" borderId="0" xfId="112" applyFont="1" applyFill="1"/>
    <xf numFmtId="44" fontId="34" fillId="25" borderId="34" xfId="0" applyNumberFormat="1" applyFont="1" applyFill="1" applyBorder="1"/>
    <xf numFmtId="44" fontId="34" fillId="25" borderId="35" xfId="0" applyNumberFormat="1" applyFont="1" applyFill="1" applyBorder="1"/>
    <xf numFmtId="44" fontId="36" fillId="25" borderId="35" xfId="0" applyNumberFormat="1" applyFont="1" applyFill="1" applyBorder="1"/>
    <xf numFmtId="9" fontId="36" fillId="25" borderId="36" xfId="112" applyFont="1" applyFill="1" applyBorder="1"/>
    <xf numFmtId="0" fontId="33" fillId="25" borderId="0" xfId="0" applyFont="1" applyFill="1"/>
    <xf numFmtId="0" fontId="32" fillId="25" borderId="0" xfId="0" applyFont="1" applyFill="1"/>
    <xf numFmtId="43" fontId="22" fillId="0" borderId="0" xfId="50" applyFont="1"/>
    <xf numFmtId="0" fontId="23" fillId="24" borderId="0" xfId="0" applyFont="1" applyFill="1" applyBorder="1" applyAlignment="1">
      <alignment horizontal="center" vertical="top"/>
    </xf>
    <xf numFmtId="0" fontId="23" fillId="27" borderId="1" xfId="0" applyFont="1" applyFill="1" applyBorder="1" applyAlignment="1">
      <alignment horizontal="center" vertical="center" wrapText="1"/>
    </xf>
    <xf numFmtId="0" fontId="22" fillId="29" borderId="1" xfId="0" applyFont="1" applyFill="1" applyBorder="1"/>
    <xf numFmtId="0" fontId="22" fillId="29" borderId="0" xfId="0" applyFont="1" applyFill="1"/>
    <xf numFmtId="43" fontId="38" fillId="27" borderId="1" xfId="0" applyNumberFormat="1" applyFont="1" applyFill="1" applyBorder="1" applyAlignment="1">
      <alignment horizontal="right"/>
    </xf>
    <xf numFmtId="43" fontId="37" fillId="0" borderId="0" xfId="50" applyFont="1"/>
    <xf numFmtId="43" fontId="31" fillId="0" borderId="0" xfId="50" applyFont="1"/>
    <xf numFmtId="43" fontId="27" fillId="0" borderId="0" xfId="50" applyFont="1"/>
    <xf numFmtId="43" fontId="27" fillId="30" borderId="0" xfId="50" applyFont="1" applyFill="1"/>
    <xf numFmtId="43" fontId="31" fillId="30" borderId="0" xfId="50" applyFont="1" applyFill="1"/>
    <xf numFmtId="43" fontId="31" fillId="30" borderId="0" xfId="50" applyFont="1" applyFill="1" applyAlignment="1">
      <alignment horizontal="center" vertical="center"/>
    </xf>
    <xf numFmtId="43" fontId="31" fillId="30" borderId="0" xfId="0" applyNumberFormat="1" applyFont="1" applyFill="1" applyAlignment="1">
      <alignment horizontal="center" vertical="center"/>
    </xf>
    <xf numFmtId="43" fontId="31" fillId="0" borderId="0" xfId="50" applyFont="1" applyAlignment="1">
      <alignment horizontal="center" vertical="center"/>
    </xf>
    <xf numFmtId="43" fontId="34" fillId="30" borderId="0" xfId="50" applyFont="1" applyFill="1" applyAlignment="1">
      <alignment horizontal="center" vertical="center"/>
    </xf>
    <xf numFmtId="43" fontId="22" fillId="30" borderId="0" xfId="50" applyFont="1" applyFill="1"/>
    <xf numFmtId="43" fontId="22" fillId="30" borderId="0" xfId="0" applyNumberFormat="1" applyFont="1" applyFill="1"/>
    <xf numFmtId="43" fontId="27" fillId="0" borderId="0" xfId="0" applyNumberFormat="1" applyFont="1"/>
    <xf numFmtId="43" fontId="27" fillId="30" borderId="0" xfId="0" applyNumberFormat="1" applyFont="1" applyFill="1"/>
    <xf numFmtId="43" fontId="22" fillId="0" borderId="0" xfId="50" applyFont="1" applyAlignment="1">
      <alignment vertical="center"/>
    </xf>
    <xf numFmtId="43" fontId="31" fillId="0" borderId="0" xfId="50" applyFont="1" applyAlignment="1">
      <alignment vertical="center"/>
    </xf>
    <xf numFmtId="43" fontId="22" fillId="0" borderId="0" xfId="50" applyFont="1" applyAlignment="1">
      <alignment horizontal="left" vertical="center" wrapText="1"/>
    </xf>
    <xf numFmtId="43" fontId="31" fillId="30" borderId="0" xfId="50" applyFont="1" applyFill="1" applyAlignment="1">
      <alignment vertical="center"/>
    </xf>
    <xf numFmtId="4" fontId="21" fillId="0" borderId="0" xfId="2" applyNumberFormat="1" applyFont="1" applyFill="1" applyBorder="1" applyAlignment="1">
      <alignment horizontal="right" vertical="center" wrapText="1"/>
    </xf>
    <xf numFmtId="4" fontId="21" fillId="0" borderId="0" xfId="2" applyNumberFormat="1" applyFont="1" applyFill="1" applyBorder="1" applyAlignment="1">
      <alignment horizontal="right" vertical="center"/>
    </xf>
    <xf numFmtId="4" fontId="39" fillId="0" borderId="0" xfId="2" applyNumberFormat="1" applyFont="1" applyFill="1" applyBorder="1" applyAlignment="1">
      <alignment vertical="top" wrapText="1"/>
    </xf>
    <xf numFmtId="4" fontId="39" fillId="0" borderId="0" xfId="2" applyNumberFormat="1" applyFont="1" applyFill="1" applyBorder="1" applyAlignment="1">
      <alignment horizontal="right" vertical="center" wrapText="1"/>
    </xf>
    <xf numFmtId="4" fontId="21" fillId="0" borderId="0" xfId="2" applyNumberFormat="1" applyFont="1" applyFill="1" applyBorder="1" applyAlignment="1">
      <alignment vertical="top" wrapText="1"/>
    </xf>
    <xf numFmtId="164" fontId="23" fillId="0" borderId="0" xfId="0" applyNumberFormat="1" applyFont="1" applyFill="1" applyBorder="1" applyAlignment="1">
      <alignment horizontal="center" vertical="center" wrapText="1"/>
    </xf>
    <xf numFmtId="4" fontId="22" fillId="0" borderId="0" xfId="0" applyNumberFormat="1" applyFont="1" applyFill="1" applyBorder="1"/>
    <xf numFmtId="43" fontId="23" fillId="0" borderId="0" xfId="0" applyNumberFormat="1" applyFont="1" applyFill="1" applyBorder="1" applyAlignment="1">
      <alignment horizontal="right"/>
    </xf>
    <xf numFmtId="4" fontId="22" fillId="0" borderId="0" xfId="0" applyNumberFormat="1" applyFont="1" applyFill="1" applyBorder="1" applyAlignment="1">
      <alignment horizontal="right" vertical="center" wrapText="1"/>
    </xf>
    <xf numFmtId="0" fontId="22" fillId="0" borderId="0" xfId="0" applyFont="1" applyFill="1" applyBorder="1"/>
    <xf numFmtId="43" fontId="23" fillId="0" borderId="0" xfId="50" applyFont="1" applyFill="1" applyBorder="1" applyAlignment="1">
      <alignment horizontal="center" vertical="center" wrapText="1"/>
    </xf>
    <xf numFmtId="0" fontId="22"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Alignment="1">
      <alignment horizontal="center"/>
    </xf>
    <xf numFmtId="0" fontId="26" fillId="0" borderId="0" xfId="0" applyFont="1" applyFill="1" applyBorder="1" applyAlignment="1">
      <alignment horizontal="center"/>
    </xf>
    <xf numFmtId="0" fontId="23" fillId="0" borderId="0" xfId="0" applyFont="1" applyFill="1" applyBorder="1" applyAlignment="1">
      <alignment horizontal="center" vertical="center" wrapText="1"/>
    </xf>
    <xf numFmtId="43" fontId="38" fillId="0" borderId="0" xfId="0" applyNumberFormat="1" applyFont="1" applyFill="1" applyBorder="1" applyAlignment="1">
      <alignment horizontal="right"/>
    </xf>
    <xf numFmtId="43" fontId="39" fillId="0" borderId="0" xfId="0" applyNumberFormat="1" applyFont="1" applyFill="1" applyBorder="1" applyAlignment="1">
      <alignment horizontal="right"/>
    </xf>
    <xf numFmtId="0" fontId="21" fillId="0" borderId="0" xfId="2" applyFont="1" applyFill="1" applyBorder="1" applyAlignment="1">
      <alignment horizontal="center" wrapText="1"/>
    </xf>
    <xf numFmtId="0" fontId="21" fillId="0" borderId="0" xfId="2" applyFont="1" applyFill="1" applyBorder="1" applyAlignment="1">
      <alignment horizontal="center" vertical="center" wrapText="1"/>
    </xf>
    <xf numFmtId="0" fontId="21" fillId="0" borderId="18" xfId="2" applyFont="1" applyFill="1" applyBorder="1" applyAlignment="1">
      <alignment horizontal="center" wrapText="1"/>
    </xf>
    <xf numFmtId="0" fontId="21" fillId="0" borderId="18" xfId="2" applyFont="1" applyFill="1" applyBorder="1" applyAlignment="1">
      <alignment horizontal="center" vertical="center" wrapText="1"/>
    </xf>
    <xf numFmtId="0" fontId="22" fillId="0" borderId="18" xfId="0" applyFont="1" applyFill="1" applyBorder="1"/>
    <xf numFmtId="4" fontId="21" fillId="0" borderId="18" xfId="2" applyNumberFormat="1" applyFont="1" applyFill="1" applyBorder="1" applyAlignment="1">
      <alignment horizontal="right" vertical="center" wrapText="1"/>
    </xf>
    <xf numFmtId="0" fontId="33" fillId="25" borderId="28" xfId="0" applyFont="1" applyFill="1" applyBorder="1"/>
    <xf numFmtId="44" fontId="33" fillId="25" borderId="29" xfId="111" applyFont="1" applyFill="1" applyBorder="1"/>
    <xf numFmtId="9" fontId="40" fillId="25" borderId="30" xfId="112" applyFont="1" applyFill="1" applyBorder="1"/>
    <xf numFmtId="44" fontId="33" fillId="25" borderId="43" xfId="111" applyFont="1" applyFill="1" applyBorder="1"/>
    <xf numFmtId="0" fontId="27" fillId="25" borderId="19" xfId="0" applyFont="1" applyFill="1" applyBorder="1" applyAlignment="1">
      <alignment horizontal="center" vertical="center" wrapText="1"/>
    </xf>
    <xf numFmtId="0" fontId="27" fillId="25" borderId="24" xfId="0" applyFont="1" applyFill="1" applyBorder="1" applyAlignment="1">
      <alignment horizontal="center" vertical="center" wrapText="1"/>
    </xf>
    <xf numFmtId="43" fontId="0" fillId="25" borderId="0" xfId="50" applyFont="1" applyFill="1"/>
    <xf numFmtId="0" fontId="0" fillId="0" borderId="0" xfId="0" applyFont="1"/>
    <xf numFmtId="0" fontId="21" fillId="0" borderId="0" xfId="2" applyFont="1" applyFill="1" applyBorder="1" applyAlignment="1">
      <alignment horizontal="left" wrapText="1"/>
    </xf>
    <xf numFmtId="43" fontId="21" fillId="0" borderId="0" xfId="50" applyFont="1" applyFill="1" applyBorder="1" applyAlignment="1">
      <alignment horizontal="center" wrapText="1"/>
    </xf>
    <xf numFmtId="0" fontId="23" fillId="24" borderId="0" xfId="0" applyFont="1" applyFill="1" applyBorder="1" applyAlignment="1">
      <alignment horizontal="center" vertical="top"/>
    </xf>
    <xf numFmtId="0" fontId="23" fillId="24" borderId="0" xfId="0" applyFont="1" applyFill="1" applyBorder="1" applyAlignment="1">
      <alignment horizontal="center" vertical="top"/>
    </xf>
    <xf numFmtId="0" fontId="0" fillId="0" borderId="0" xfId="0" applyFont="1" applyAlignment="1">
      <alignment horizontal="center"/>
    </xf>
    <xf numFmtId="0" fontId="22" fillId="0" borderId="0" xfId="0" applyFont="1" applyBorder="1" applyAlignment="1">
      <alignment horizontal="center"/>
    </xf>
    <xf numFmtId="0" fontId="21" fillId="0" borderId="15" xfId="2" applyFont="1" applyFill="1" applyBorder="1" applyAlignment="1">
      <alignment horizontal="center" wrapText="1"/>
    </xf>
    <xf numFmtId="0" fontId="21" fillId="0" borderId="15" xfId="2" applyFont="1" applyFill="1" applyBorder="1" applyAlignment="1">
      <alignment horizontal="center" vertical="center" wrapText="1"/>
    </xf>
    <xf numFmtId="0" fontId="22" fillId="0" borderId="15" xfId="0" applyFont="1" applyFill="1" applyBorder="1"/>
    <xf numFmtId="4" fontId="21" fillId="0" borderId="15" xfId="2" applyNumberFormat="1" applyFont="1" applyFill="1" applyBorder="1" applyAlignment="1">
      <alignment horizontal="right" vertical="center" wrapText="1"/>
    </xf>
    <xf numFmtId="164" fontId="23" fillId="0" borderId="39" xfId="0" applyNumberFormat="1" applyFont="1" applyFill="1" applyBorder="1" applyAlignment="1">
      <alignment horizontal="center" vertical="center" wrapText="1"/>
    </xf>
    <xf numFmtId="43" fontId="37" fillId="0" borderId="39" xfId="0" applyNumberFormat="1" applyFont="1" applyBorder="1" applyAlignment="1">
      <alignment horizontal="center" vertical="center" wrapText="1"/>
    </xf>
    <xf numFmtId="43" fontId="37" fillId="0" borderId="39" xfId="0" applyNumberFormat="1" applyFont="1" applyBorder="1"/>
    <xf numFmtId="43" fontId="31" fillId="0" borderId="39" xfId="0" applyNumberFormat="1" applyFont="1" applyBorder="1" applyAlignment="1">
      <alignment horizontal="center" vertical="center"/>
    </xf>
    <xf numFmtId="43" fontId="38" fillId="0" borderId="39" xfId="0" applyNumberFormat="1" applyFont="1" applyFill="1" applyBorder="1" applyAlignment="1">
      <alignment horizontal="right"/>
    </xf>
    <xf numFmtId="4" fontId="21" fillId="0" borderId="39" xfId="2" applyNumberFormat="1" applyFont="1" applyFill="1" applyBorder="1" applyAlignment="1">
      <alignment vertical="top" wrapText="1"/>
    </xf>
    <xf numFmtId="4" fontId="39" fillId="0" borderId="39" xfId="2" applyNumberFormat="1" applyFont="1" applyFill="1" applyBorder="1" applyAlignment="1">
      <alignment vertical="top" wrapText="1"/>
    </xf>
    <xf numFmtId="4" fontId="39" fillId="0" borderId="39" xfId="2" applyNumberFormat="1" applyFont="1" applyFill="1" applyBorder="1" applyAlignment="1">
      <alignment horizontal="right" vertical="center" wrapText="1"/>
    </xf>
    <xf numFmtId="4" fontId="21" fillId="0" borderId="39" xfId="2" applyNumberFormat="1" applyFont="1" applyFill="1" applyBorder="1" applyAlignment="1">
      <alignment horizontal="right" vertical="center" wrapText="1"/>
    </xf>
    <xf numFmtId="0" fontId="38" fillId="27" borderId="1" xfId="0" applyFont="1" applyFill="1" applyBorder="1" applyAlignment="1">
      <alignment horizontal="center" vertical="center" wrapText="1"/>
    </xf>
    <xf numFmtId="0" fontId="43" fillId="0" borderId="1" xfId="2" applyFont="1" applyFill="1" applyBorder="1" applyAlignment="1">
      <alignment horizontal="center" wrapText="1"/>
    </xf>
    <xf numFmtId="0" fontId="38" fillId="0" borderId="1" xfId="2" applyFont="1" applyFill="1" applyBorder="1" applyAlignment="1">
      <alignment horizontal="left" vertical="top" wrapText="1"/>
    </xf>
    <xf numFmtId="0" fontId="43" fillId="29" borderId="1" xfId="0" applyFont="1" applyFill="1" applyBorder="1"/>
    <xf numFmtId="4" fontId="38" fillId="0" borderId="1" xfId="2" applyNumberFormat="1" applyFont="1" applyFill="1" applyBorder="1" applyAlignment="1">
      <alignment vertical="top" wrapText="1"/>
    </xf>
    <xf numFmtId="0" fontId="43" fillId="0" borderId="37" xfId="2" applyFont="1" applyFill="1" applyBorder="1" applyAlignment="1">
      <alignment horizontal="center" wrapText="1"/>
    </xf>
    <xf numFmtId="0" fontId="38" fillId="0" borderId="37" xfId="2" applyFont="1" applyFill="1" applyBorder="1" applyAlignment="1">
      <alignment horizontal="left" vertical="top" wrapText="1"/>
    </xf>
    <xf numFmtId="0" fontId="43" fillId="29" borderId="37" xfId="0" applyFont="1" applyFill="1" applyBorder="1"/>
    <xf numFmtId="4" fontId="38" fillId="0" borderId="37" xfId="2" applyNumberFormat="1" applyFont="1" applyFill="1" applyBorder="1" applyAlignment="1">
      <alignment vertical="top" wrapText="1"/>
    </xf>
    <xf numFmtId="0" fontId="43" fillId="0" borderId="1" xfId="2" applyFont="1" applyFill="1" applyBorder="1" applyAlignment="1">
      <alignment horizontal="center" vertical="center" wrapText="1"/>
    </xf>
    <xf numFmtId="0" fontId="38" fillId="0" borderId="1" xfId="2" applyFont="1" applyFill="1" applyBorder="1" applyAlignment="1">
      <alignment horizontal="left" vertical="center" wrapText="1"/>
    </xf>
    <xf numFmtId="4" fontId="38" fillId="0" borderId="1" xfId="2" applyNumberFormat="1" applyFont="1" applyFill="1" applyBorder="1" applyAlignment="1">
      <alignment horizontal="right" vertical="center" wrapText="1"/>
    </xf>
    <xf numFmtId="4" fontId="38" fillId="0" borderId="37" xfId="2" applyNumberFormat="1" applyFont="1" applyFill="1" applyBorder="1" applyAlignment="1">
      <alignment horizontal="right" vertical="center" wrapText="1"/>
    </xf>
    <xf numFmtId="0" fontId="43" fillId="0" borderId="37" xfId="2" applyFont="1" applyFill="1" applyBorder="1" applyAlignment="1">
      <alignment horizontal="center" vertical="center" wrapText="1"/>
    </xf>
    <xf numFmtId="0" fontId="38" fillId="0" borderId="37" xfId="2" applyFont="1" applyFill="1" applyBorder="1" applyAlignment="1">
      <alignment horizontal="left" vertical="center" wrapText="1"/>
    </xf>
    <xf numFmtId="43" fontId="43" fillId="0" borderId="1" xfId="0" applyNumberFormat="1" applyFont="1" applyBorder="1" applyAlignment="1">
      <alignment horizontal="right" vertical="center" wrapText="1"/>
    </xf>
    <xf numFmtId="43" fontId="43" fillId="0" borderId="37" xfId="0" applyNumberFormat="1" applyFont="1" applyBorder="1" applyAlignment="1">
      <alignment horizontal="right" vertical="center" wrapText="1"/>
    </xf>
    <xf numFmtId="4" fontId="38" fillId="29" borderId="1" xfId="2" applyNumberFormat="1" applyFont="1" applyFill="1" applyBorder="1" applyAlignment="1">
      <alignment vertical="top" wrapText="1"/>
    </xf>
    <xf numFmtId="0" fontId="43" fillId="0" borderId="1" xfId="2" applyNumberFormat="1" applyFont="1" applyFill="1" applyBorder="1" applyAlignment="1">
      <alignment horizontal="center" vertical="center" wrapText="1"/>
    </xf>
    <xf numFmtId="43" fontId="43" fillId="0" borderId="1" xfId="0" applyNumberFormat="1" applyFont="1" applyFill="1" applyBorder="1" applyAlignment="1">
      <alignment horizontal="right" vertical="center" wrapText="1"/>
    </xf>
    <xf numFmtId="4" fontId="43" fillId="0" borderId="1" xfId="2" applyNumberFormat="1" applyFont="1" applyFill="1" applyBorder="1" applyAlignment="1">
      <alignment horizontal="right" vertical="center" wrapText="1"/>
    </xf>
    <xf numFmtId="43" fontId="43" fillId="0" borderId="37" xfId="0" applyNumberFormat="1" applyFont="1" applyFill="1" applyBorder="1" applyAlignment="1">
      <alignment horizontal="right" vertical="center" wrapText="1"/>
    </xf>
    <xf numFmtId="0" fontId="38" fillId="28" borderId="1" xfId="2" applyFont="1" applyFill="1" applyBorder="1" applyAlignment="1">
      <alignment horizontal="center" wrapText="1"/>
    </xf>
    <xf numFmtId="0" fontId="38" fillId="28" borderId="1" xfId="2" applyFont="1" applyFill="1" applyBorder="1" applyAlignment="1">
      <alignment horizontal="center" vertical="center" wrapText="1"/>
    </xf>
    <xf numFmtId="4" fontId="38" fillId="28" borderId="1" xfId="2" applyNumberFormat="1" applyFont="1" applyFill="1" applyBorder="1" applyAlignment="1">
      <alignment horizontal="right" vertical="center" wrapText="1"/>
    </xf>
    <xf numFmtId="0" fontId="44" fillId="0" borderId="1" xfId="2" applyFont="1" applyBorder="1" applyAlignment="1">
      <alignment horizontal="center" vertical="center" wrapText="1"/>
    </xf>
    <xf numFmtId="0" fontId="44" fillId="0" borderId="1" xfId="2" applyFont="1" applyBorder="1" applyAlignment="1">
      <alignment horizontal="center" wrapText="1"/>
    </xf>
    <xf numFmtId="0" fontId="37" fillId="29" borderId="1" xfId="0" applyFont="1" applyFill="1" applyBorder="1"/>
    <xf numFmtId="43" fontId="43" fillId="0" borderId="1" xfId="0" applyNumberFormat="1" applyFont="1" applyBorder="1" applyAlignment="1">
      <alignment horizontal="center" vertical="center" wrapText="1"/>
    </xf>
    <xf numFmtId="0" fontId="38" fillId="0" borderId="1" xfId="2" applyFont="1" applyFill="1" applyBorder="1" applyAlignment="1">
      <alignment vertical="top" wrapText="1"/>
    </xf>
    <xf numFmtId="43" fontId="43" fillId="0" borderId="1" xfId="0" applyNumberFormat="1" applyFont="1" applyBorder="1"/>
    <xf numFmtId="43" fontId="38" fillId="0" borderId="1" xfId="0" applyNumberFormat="1" applyFont="1" applyBorder="1" applyAlignment="1">
      <alignment horizontal="center" vertical="center"/>
    </xf>
    <xf numFmtId="43" fontId="43" fillId="0" borderId="1" xfId="0" applyNumberFormat="1" applyFont="1" applyBorder="1" applyAlignment="1">
      <alignment horizontal="center" vertical="center"/>
    </xf>
    <xf numFmtId="43" fontId="43" fillId="0" borderId="1" xfId="50" applyFont="1" applyBorder="1"/>
    <xf numFmtId="4" fontId="43" fillId="0" borderId="1" xfId="2" applyNumberFormat="1" applyFont="1" applyFill="1" applyBorder="1" applyAlignment="1">
      <alignment horizontal="right" vertical="top" wrapText="1"/>
    </xf>
    <xf numFmtId="4" fontId="43" fillId="0" borderId="1" xfId="2" applyNumberFormat="1" applyFont="1" applyFill="1" applyBorder="1" applyAlignment="1">
      <alignment horizontal="right" vertical="center"/>
    </xf>
    <xf numFmtId="4" fontId="43" fillId="0" borderId="1" xfId="2" applyNumberFormat="1" applyFont="1" applyFill="1" applyBorder="1" applyAlignment="1">
      <alignment vertical="top" wrapText="1"/>
    </xf>
    <xf numFmtId="4" fontId="43" fillId="0" borderId="37" xfId="2" applyNumberFormat="1" applyFont="1" applyFill="1" applyBorder="1" applyAlignment="1">
      <alignment vertical="top" wrapText="1"/>
    </xf>
    <xf numFmtId="0" fontId="23" fillId="28" borderId="1" xfId="2" applyFont="1" applyFill="1" applyBorder="1" applyAlignment="1">
      <alignment horizontal="center" wrapText="1"/>
    </xf>
    <xf numFmtId="4" fontId="38" fillId="0" borderId="39" xfId="2" applyNumberFormat="1" applyFont="1" applyFill="1" applyBorder="1" applyAlignment="1">
      <alignment horizontal="right" vertical="center" wrapText="1"/>
    </xf>
    <xf numFmtId="4" fontId="23" fillId="28" borderId="1" xfId="2" applyNumberFormat="1" applyFont="1" applyFill="1" applyBorder="1" applyAlignment="1">
      <alignment horizontal="right" vertical="center" wrapText="1"/>
    </xf>
    <xf numFmtId="4" fontId="23" fillId="0" borderId="39" xfId="2" applyNumberFormat="1" applyFont="1" applyFill="1" applyBorder="1" applyAlignment="1">
      <alignment horizontal="right" vertical="center" wrapText="1"/>
    </xf>
    <xf numFmtId="0" fontId="46" fillId="29" borderId="1" xfId="0" applyFont="1" applyFill="1" applyBorder="1"/>
    <xf numFmtId="43" fontId="45" fillId="31" borderId="1" xfId="50" applyFont="1" applyFill="1" applyBorder="1" applyAlignment="1">
      <alignment horizontal="center" wrapText="1"/>
    </xf>
    <xf numFmtId="43" fontId="45" fillId="0" borderId="39" xfId="50" applyFont="1" applyFill="1" applyBorder="1" applyAlignment="1">
      <alignment horizontal="center" wrapText="1"/>
    </xf>
    <xf numFmtId="164" fontId="38" fillId="0" borderId="39" xfId="0" applyNumberFormat="1" applyFont="1" applyFill="1" applyBorder="1" applyAlignment="1">
      <alignment horizontal="center" vertical="center" wrapText="1"/>
    </xf>
    <xf numFmtId="0" fontId="47" fillId="29" borderId="1" xfId="0" applyFont="1" applyFill="1" applyBorder="1"/>
    <xf numFmtId="4" fontId="43" fillId="0" borderId="37" xfId="2" applyNumberFormat="1" applyFont="1" applyFill="1" applyBorder="1" applyAlignment="1">
      <alignment horizontal="right" vertical="center" wrapText="1"/>
    </xf>
    <xf numFmtId="4" fontId="43" fillId="25" borderId="1" xfId="2" applyNumberFormat="1" applyFont="1" applyFill="1" applyBorder="1" applyAlignment="1">
      <alignment horizontal="right" vertical="center" wrapText="1"/>
    </xf>
    <xf numFmtId="4" fontId="43" fillId="0" borderId="1" xfId="0" applyNumberFormat="1" applyFont="1" applyBorder="1" applyAlignment="1">
      <alignment horizontal="right" vertical="center" wrapText="1"/>
    </xf>
    <xf numFmtId="4" fontId="48" fillId="28" borderId="1" xfId="2" applyNumberFormat="1" applyFont="1" applyFill="1" applyBorder="1" applyAlignment="1">
      <alignment horizontal="right" vertical="center" wrapText="1"/>
    </xf>
    <xf numFmtId="4" fontId="48" fillId="0" borderId="39" xfId="2" applyNumberFormat="1" applyFont="1" applyFill="1" applyBorder="1" applyAlignment="1">
      <alignment horizontal="right" vertical="center" wrapText="1"/>
    </xf>
    <xf numFmtId="0" fontId="45" fillId="27" borderId="1" xfId="0" applyFont="1" applyFill="1" applyBorder="1" applyAlignment="1">
      <alignment horizontal="left" vertical="center" wrapText="1"/>
    </xf>
    <xf numFmtId="0" fontId="41" fillId="29" borderId="0" xfId="0" applyFont="1" applyFill="1"/>
    <xf numFmtId="43" fontId="45" fillId="27" borderId="1" xfId="50" applyFont="1" applyFill="1" applyBorder="1" applyAlignment="1">
      <alignment horizontal="center" vertical="center" wrapText="1"/>
    </xf>
    <xf numFmtId="43" fontId="45" fillId="0" borderId="39" xfId="50" applyFont="1" applyFill="1" applyBorder="1" applyAlignment="1">
      <alignment horizontal="center" vertical="center" wrapText="1"/>
    </xf>
    <xf numFmtId="0" fontId="42" fillId="0" borderId="11" xfId="2" applyFont="1" applyFill="1" applyBorder="1" applyAlignment="1">
      <alignment horizontal="center" wrapText="1"/>
    </xf>
    <xf numFmtId="0" fontId="23" fillId="0" borderId="1" xfId="2" applyFont="1" applyFill="1" applyBorder="1" applyAlignment="1">
      <alignment horizontal="left" vertical="top" wrapText="1"/>
    </xf>
    <xf numFmtId="4" fontId="23" fillId="0" borderId="38" xfId="2" applyNumberFormat="1" applyFont="1" applyFill="1" applyBorder="1" applyAlignment="1">
      <alignment vertical="top" wrapText="1"/>
    </xf>
    <xf numFmtId="43" fontId="23" fillId="0" borderId="39" xfId="0" applyNumberFormat="1" applyFont="1" applyBorder="1"/>
    <xf numFmtId="4" fontId="23" fillId="0" borderId="40" xfId="2" applyNumberFormat="1" applyFont="1" applyFill="1" applyBorder="1" applyAlignment="1">
      <alignment vertical="top" wrapText="1"/>
    </xf>
    <xf numFmtId="0" fontId="42" fillId="29" borderId="1" xfId="0" applyFont="1" applyFill="1" applyBorder="1"/>
    <xf numFmtId="0" fontId="23" fillId="28" borderId="1" xfId="2" applyFont="1" applyFill="1" applyBorder="1" applyAlignment="1">
      <alignment horizontal="left" vertical="center" wrapText="1"/>
    </xf>
    <xf numFmtId="0" fontId="43" fillId="0" borderId="1" xfId="2" applyFont="1" applyFill="1" applyBorder="1" applyAlignment="1">
      <alignment horizontal="left" vertical="center" wrapText="1"/>
    </xf>
    <xf numFmtId="4" fontId="39" fillId="0" borderId="0" xfId="2" applyNumberFormat="1" applyFont="1" applyFill="1" applyBorder="1" applyAlignment="1">
      <alignment horizontal="right" vertical="top" wrapText="1"/>
    </xf>
    <xf numFmtId="4" fontId="39" fillId="30" borderId="0" xfId="2" applyNumberFormat="1" applyFont="1" applyFill="1" applyBorder="1" applyAlignment="1">
      <alignment vertical="top" wrapText="1"/>
    </xf>
    <xf numFmtId="0" fontId="22" fillId="0" borderId="0" xfId="0" applyFont="1" applyFill="1" applyAlignment="1">
      <alignment horizontal="center"/>
    </xf>
    <xf numFmtId="4" fontId="49" fillId="0" borderId="0" xfId="2" applyNumberFormat="1" applyFont="1" applyFill="1" applyBorder="1" applyAlignment="1">
      <alignment horizontal="right" vertical="center" wrapText="1"/>
    </xf>
    <xf numFmtId="4" fontId="39" fillId="30" borderId="0" xfId="2" applyNumberFormat="1" applyFont="1" applyFill="1" applyBorder="1" applyAlignment="1">
      <alignment horizontal="right" vertical="center" wrapText="1"/>
    </xf>
    <xf numFmtId="0" fontId="42" fillId="0" borderId="39" xfId="0" applyFont="1" applyBorder="1" applyAlignment="1">
      <alignment horizontal="right" vertical="center" wrapText="1"/>
    </xf>
    <xf numFmtId="0" fontId="51" fillId="0" borderId="0" xfId="2" applyFont="1" applyFill="1" applyBorder="1" applyAlignment="1">
      <alignment horizontal="right"/>
    </xf>
    <xf numFmtId="0" fontId="52" fillId="0" borderId="0" xfId="51" applyFont="1" applyBorder="1" applyAlignment="1">
      <alignment horizontal="left" vertical="center" wrapText="1"/>
    </xf>
    <xf numFmtId="0" fontId="54" fillId="0" borderId="0" xfId="2" applyFont="1" applyFill="1" applyBorder="1" applyAlignment="1">
      <alignment horizontal="right" wrapText="1"/>
    </xf>
    <xf numFmtId="0" fontId="52" fillId="0" borderId="0" xfId="51" applyFont="1" applyFill="1" applyBorder="1" applyAlignment="1">
      <alignment horizontal="left" vertical="center" wrapText="1"/>
    </xf>
    <xf numFmtId="0" fontId="55" fillId="0" borderId="0" xfId="51" applyFont="1" applyBorder="1" applyAlignment="1">
      <alignment horizontal="left" vertical="center" wrapText="1"/>
    </xf>
    <xf numFmtId="0" fontId="56" fillId="0" borderId="0" xfId="2" applyFont="1" applyFill="1" applyBorder="1" applyAlignment="1">
      <alignment horizontal="right" wrapText="1"/>
    </xf>
    <xf numFmtId="0" fontId="55" fillId="0" borderId="0" xfId="51" applyFont="1" applyFill="1" applyBorder="1" applyAlignment="1">
      <alignment horizontal="left" vertical="center" wrapText="1"/>
    </xf>
    <xf numFmtId="0" fontId="57" fillId="0" borderId="0" xfId="51" applyFont="1" applyBorder="1" applyAlignment="1">
      <alignment horizontal="left" vertical="center" wrapText="1"/>
    </xf>
    <xf numFmtId="0" fontId="53" fillId="0" borderId="0" xfId="2" applyFont="1" applyBorder="1" applyAlignment="1">
      <alignment wrapText="1"/>
    </xf>
    <xf numFmtId="0" fontId="26" fillId="0" borderId="0" xfId="2" applyFont="1" applyBorder="1" applyAlignment="1">
      <alignment wrapText="1"/>
    </xf>
    <xf numFmtId="0" fontId="61" fillId="0" borderId="0" xfId="2" applyFont="1" applyFill="1" applyBorder="1" applyAlignment="1">
      <alignment horizontal="right" vertical="center" wrapText="1"/>
    </xf>
    <xf numFmtId="0" fontId="62" fillId="32" borderId="37" xfId="2" applyFont="1" applyFill="1" applyBorder="1" applyAlignment="1">
      <alignment vertical="center" wrapText="1"/>
    </xf>
    <xf numFmtId="167" fontId="63" fillId="33" borderId="0" xfId="3" applyNumberFormat="1" applyFont="1" applyFill="1" applyAlignment="1">
      <alignment horizontal="justify"/>
    </xf>
    <xf numFmtId="167" fontId="63" fillId="33" borderId="0" xfId="3" applyNumberFormat="1" applyFont="1" applyFill="1" applyAlignment="1"/>
    <xf numFmtId="0" fontId="64" fillId="0" borderId="0" xfId="2" applyFont="1" applyFill="1" applyBorder="1" applyAlignment="1">
      <alignment horizontal="right" wrapText="1"/>
    </xf>
    <xf numFmtId="167" fontId="2" fillId="34" borderId="0" xfId="3" applyNumberFormat="1" applyFont="1" applyFill="1" applyAlignment="1"/>
    <xf numFmtId="167" fontId="65" fillId="34" borderId="0" xfId="3" applyNumberFormat="1" applyFont="1" applyFill="1" applyAlignment="1">
      <alignment horizontal="justify"/>
    </xf>
    <xf numFmtId="0" fontId="64" fillId="0" borderId="0" xfId="2" applyFont="1" applyFill="1" applyAlignment="1">
      <alignment horizontal="right" wrapText="1"/>
    </xf>
    <xf numFmtId="167" fontId="2" fillId="0" borderId="0" xfId="3" applyNumberFormat="1" applyFont="1" applyFill="1" applyAlignment="1"/>
    <xf numFmtId="167" fontId="2" fillId="0" borderId="0" xfId="3" applyNumberFormat="1" applyFont="1" applyFill="1" applyAlignment="1">
      <alignment horizontal="justify"/>
    </xf>
    <xf numFmtId="0" fontId="66" fillId="0" borderId="0" xfId="51" applyFont="1" applyFill="1" applyAlignment="1">
      <alignment horizontal="right" wrapText="1"/>
    </xf>
    <xf numFmtId="0" fontId="67" fillId="0" borderId="0" xfId="51" applyFont="1" applyBorder="1" applyAlignment="1">
      <alignment horizontal="left" vertical="center" wrapText="1"/>
    </xf>
    <xf numFmtId="167" fontId="68" fillId="0" borderId="0" xfId="3" applyNumberFormat="1" applyFont="1" applyAlignment="1"/>
    <xf numFmtId="167" fontId="68" fillId="0" borderId="0" xfId="3" applyNumberFormat="1" applyFont="1" applyAlignment="1">
      <alignment horizontal="justify"/>
    </xf>
    <xf numFmtId="0" fontId="66" fillId="0" borderId="0" xfId="2" applyFont="1" applyFill="1" applyAlignment="1">
      <alignment horizontal="right" wrapText="1"/>
    </xf>
    <xf numFmtId="0" fontId="2" fillId="0" borderId="0" xfId="2" applyFont="1" applyBorder="1" applyAlignment="1">
      <alignment vertical="top" wrapText="1"/>
    </xf>
    <xf numFmtId="0" fontId="66" fillId="0" borderId="0" xfId="2" applyFont="1" applyFill="1" applyBorder="1" applyAlignment="1">
      <alignment horizontal="right" vertical="top" wrapText="1"/>
    </xf>
    <xf numFmtId="0" fontId="64" fillId="0" borderId="0" xfId="51" applyFont="1" applyFill="1" applyBorder="1" applyAlignment="1">
      <alignment horizontal="right" vertical="center" wrapText="1"/>
    </xf>
    <xf numFmtId="167" fontId="68" fillId="0" borderId="0" xfId="3" applyNumberFormat="1" applyFont="1" applyFill="1" applyAlignment="1">
      <alignment horizontal="justify"/>
    </xf>
    <xf numFmtId="0" fontId="2" fillId="0" borderId="0" xfId="2" applyFont="1" applyFill="1" applyBorder="1" applyAlignment="1">
      <alignment vertical="top" wrapText="1"/>
    </xf>
    <xf numFmtId="0" fontId="33" fillId="0" borderId="0" xfId="0" applyFont="1"/>
    <xf numFmtId="0" fontId="65" fillId="0" borderId="0" xfId="51" applyFont="1" applyFill="1" applyBorder="1" applyAlignment="1">
      <alignment horizontal="left" vertical="center" wrapText="1"/>
    </xf>
    <xf numFmtId="0" fontId="71" fillId="0" borderId="0" xfId="0" applyFont="1" applyFill="1" applyAlignment="1">
      <alignment horizontal="right"/>
    </xf>
    <xf numFmtId="0" fontId="66" fillId="0" borderId="0" xfId="2" applyNumberFormat="1" applyFont="1" applyFill="1" applyAlignment="1">
      <alignment horizontal="right" wrapText="1"/>
    </xf>
    <xf numFmtId="0" fontId="72" fillId="0" borderId="0" xfId="51" applyFont="1" applyBorder="1" applyAlignment="1">
      <alignment vertical="center" wrapText="1"/>
    </xf>
    <xf numFmtId="0" fontId="54" fillId="0" borderId="0" xfId="51" applyFont="1" applyFill="1" applyBorder="1" applyAlignment="1">
      <alignment horizontal="right" vertical="center" wrapText="1"/>
    </xf>
    <xf numFmtId="0" fontId="64" fillId="0" borderId="0" xfId="2" applyFont="1" applyFill="1" applyBorder="1" applyAlignment="1">
      <alignment horizontal="right" vertical="top" wrapText="1"/>
    </xf>
    <xf numFmtId="0" fontId="66" fillId="0" borderId="0" xfId="2" applyFont="1" applyFill="1" applyBorder="1" applyAlignment="1">
      <alignment horizontal="right" wrapText="1"/>
    </xf>
    <xf numFmtId="0" fontId="54" fillId="0" borderId="0" xfId="51" applyFont="1" applyFill="1" applyAlignment="1">
      <alignment horizontal="right" vertical="center" wrapText="1"/>
    </xf>
    <xf numFmtId="0" fontId="72" fillId="0" borderId="0" xfId="51" applyFont="1" applyBorder="1" applyAlignment="1">
      <alignment horizontal="left" vertical="center" wrapText="1"/>
    </xf>
    <xf numFmtId="0" fontId="26" fillId="0" borderId="0" xfId="2" applyFont="1" applyBorder="1" applyAlignment="1">
      <alignment horizontal="left" vertical="top" wrapText="1"/>
    </xf>
    <xf numFmtId="0" fontId="54" fillId="0" borderId="0" xfId="2" applyFont="1" applyFill="1" applyBorder="1" applyAlignment="1">
      <alignment horizontal="right" vertical="top" wrapText="1"/>
    </xf>
    <xf numFmtId="0" fontId="67" fillId="0" borderId="0" xfId="51" applyFont="1" applyFill="1" applyBorder="1" applyAlignment="1">
      <alignment horizontal="left" vertical="center" wrapText="1"/>
    </xf>
    <xf numFmtId="0" fontId="2" fillId="0" borderId="0" xfId="2" applyFont="1" applyBorder="1" applyAlignment="1">
      <alignment horizontal="right" vertical="top" wrapText="1"/>
    </xf>
    <xf numFmtId="0" fontId="26" fillId="0" borderId="0" xfId="2" applyFont="1" applyFill="1" applyBorder="1" applyAlignment="1">
      <alignment horizontal="left" vertical="top" wrapText="1"/>
    </xf>
    <xf numFmtId="0" fontId="72" fillId="0" borderId="0" xfId="51" applyFont="1" applyFill="1" applyBorder="1" applyAlignment="1">
      <alignment horizontal="left" vertical="center" wrapText="1"/>
    </xf>
    <xf numFmtId="0" fontId="2" fillId="0" borderId="0" xfId="2" applyFont="1" applyBorder="1" applyAlignment="1">
      <alignment horizontal="left" vertical="top" wrapText="1"/>
    </xf>
    <xf numFmtId="0" fontId="72" fillId="0" borderId="0" xfId="51" applyFont="1" applyFill="1" applyBorder="1" applyAlignment="1">
      <alignment vertical="center" wrapText="1"/>
    </xf>
    <xf numFmtId="0" fontId="26" fillId="0" borderId="0" xfId="51" applyFont="1" applyFill="1" applyBorder="1" applyAlignment="1">
      <alignment vertical="center" wrapText="1"/>
    </xf>
    <xf numFmtId="0" fontId="70" fillId="0" borderId="0" xfId="51" applyFont="1" applyFill="1" applyBorder="1" applyAlignment="1">
      <alignment horizontal="left" vertical="center" wrapText="1"/>
    </xf>
    <xf numFmtId="0" fontId="74" fillId="0" borderId="0" xfId="51" applyFont="1" applyFill="1" applyBorder="1" applyAlignment="1">
      <alignment horizontal="right" vertical="center" wrapText="1"/>
    </xf>
    <xf numFmtId="0" fontId="65" fillId="0" borderId="0" xfId="2" applyFont="1" applyFill="1" applyAlignment="1">
      <alignment horizontal="justify" wrapText="1"/>
    </xf>
    <xf numFmtId="0" fontId="66" fillId="0" borderId="0" xfId="51" applyFont="1" applyFill="1" applyBorder="1" applyAlignment="1">
      <alignment horizontal="right" vertical="center" wrapText="1"/>
    </xf>
    <xf numFmtId="0" fontId="68" fillId="0" borderId="0" xfId="2" applyFont="1" applyAlignment="1">
      <alignment horizontal="left" wrapText="1"/>
    </xf>
    <xf numFmtId="0" fontId="2" fillId="0" borderId="0" xfId="2" applyFont="1" applyFill="1" applyBorder="1" applyAlignment="1">
      <alignment horizontal="left" vertical="top" wrapText="1"/>
    </xf>
    <xf numFmtId="0" fontId="64" fillId="0" borderId="0" xfId="2" applyFont="1" applyFill="1" applyAlignment="1">
      <alignment horizontal="right"/>
    </xf>
    <xf numFmtId="0" fontId="26" fillId="0" borderId="0" xfId="2" applyFont="1" applyAlignment="1">
      <alignment wrapText="1"/>
    </xf>
    <xf numFmtId="0" fontId="54" fillId="0" borderId="0" xfId="2" applyFont="1" applyFill="1" applyAlignment="1">
      <alignment horizontal="right" wrapText="1"/>
    </xf>
    <xf numFmtId="0" fontId="26" fillId="0" borderId="0" xfId="2" applyFont="1"/>
    <xf numFmtId="0" fontId="26" fillId="0" borderId="0" xfId="2" applyFont="1" applyAlignment="1">
      <alignment vertical="center" wrapText="1"/>
    </xf>
    <xf numFmtId="0" fontId="54" fillId="0" borderId="0" xfId="2" applyFont="1" applyFill="1" applyAlignment="1">
      <alignment horizontal="right" vertical="center" wrapText="1"/>
    </xf>
    <xf numFmtId="0" fontId="65" fillId="0" borderId="0" xfId="2" applyFont="1" applyBorder="1" applyAlignment="1">
      <alignment horizontal="left" vertical="top" wrapText="1"/>
    </xf>
    <xf numFmtId="167" fontId="2" fillId="0" borderId="0" xfId="3" applyNumberFormat="1" applyFont="1" applyFill="1" applyBorder="1" applyAlignment="1">
      <alignment horizontal="justify"/>
    </xf>
    <xf numFmtId="167" fontId="2" fillId="34" borderId="0" xfId="3" applyNumberFormat="1" applyFont="1" applyFill="1" applyAlignment="1">
      <alignment horizontal="justify"/>
    </xf>
    <xf numFmtId="167" fontId="65" fillId="0" borderId="0" xfId="3" applyNumberFormat="1" applyFont="1" applyFill="1" applyAlignment="1">
      <alignment horizontal="justify"/>
    </xf>
    <xf numFmtId="0" fontId="29" fillId="0" borderId="0" xfId="51" applyFont="1" applyAlignment="1">
      <alignment wrapText="1"/>
    </xf>
    <xf numFmtId="167" fontId="68" fillId="0" borderId="0" xfId="3" applyNumberFormat="1" applyFont="1" applyFill="1" applyAlignment="1"/>
    <xf numFmtId="167" fontId="65" fillId="34" borderId="0" xfId="3" applyNumberFormat="1" applyFont="1" applyFill="1" applyBorder="1" applyAlignment="1">
      <alignment horizontal="justify"/>
    </xf>
    <xf numFmtId="167" fontId="63" fillId="0" borderId="0" xfId="3" applyNumberFormat="1" applyFont="1" applyFill="1" applyAlignment="1"/>
    <xf numFmtId="167" fontId="63" fillId="0" borderId="0" xfId="3" applyNumberFormat="1" applyFont="1" applyFill="1" applyBorder="1" applyAlignment="1">
      <alignment horizontal="justify"/>
    </xf>
    <xf numFmtId="167" fontId="68" fillId="0" borderId="0" xfId="3" applyNumberFormat="1" applyFont="1" applyFill="1" applyBorder="1" applyAlignment="1">
      <alignment horizontal="justify"/>
    </xf>
    <xf numFmtId="167" fontId="63" fillId="0" borderId="0" xfId="3" applyNumberFormat="1" applyFont="1" applyFill="1" applyAlignment="1">
      <alignment horizontal="justify"/>
    </xf>
    <xf numFmtId="0" fontId="26" fillId="0" borderId="0" xfId="2" applyFont="1" applyAlignment="1">
      <alignment vertical="center"/>
    </xf>
    <xf numFmtId="0" fontId="54" fillId="0" borderId="0" xfId="2" applyFont="1" applyFill="1" applyAlignment="1">
      <alignment horizontal="right" vertical="center"/>
    </xf>
    <xf numFmtId="0" fontId="54" fillId="0" borderId="0" xfId="2" applyFont="1" applyFill="1" applyAlignment="1">
      <alignment horizontal="right"/>
    </xf>
    <xf numFmtId="0" fontId="56" fillId="0" borderId="0" xfId="51" applyFont="1" applyAlignment="1">
      <alignment horizontal="left" wrapText="1"/>
    </xf>
    <xf numFmtId="0" fontId="56" fillId="0" borderId="0" xfId="51" applyFont="1" applyFill="1" applyAlignment="1">
      <alignment horizontal="right" wrapText="1"/>
    </xf>
    <xf numFmtId="0" fontId="65" fillId="34" borderId="0" xfId="2" applyFont="1" applyFill="1" applyAlignment="1">
      <alignment horizontal="left" wrapText="1"/>
    </xf>
    <xf numFmtId="0" fontId="2" fillId="0" borderId="0" xfId="2" applyFont="1"/>
    <xf numFmtId="167" fontId="63" fillId="33" borderId="45" xfId="3" applyNumberFormat="1" applyFont="1" applyFill="1" applyBorder="1" applyAlignment="1">
      <alignment horizontal="justify"/>
    </xf>
    <xf numFmtId="167" fontId="63" fillId="33" borderId="18" xfId="3" applyNumberFormat="1" applyFont="1" applyFill="1" applyBorder="1" applyAlignment="1"/>
    <xf numFmtId="167" fontId="63" fillId="33" borderId="18" xfId="3" applyNumberFormat="1" applyFont="1" applyFill="1" applyBorder="1" applyAlignment="1">
      <alignment horizontal="justify"/>
    </xf>
    <xf numFmtId="167" fontId="65" fillId="34" borderId="47" xfId="3" applyNumberFormat="1" applyFont="1" applyFill="1" applyBorder="1" applyAlignment="1">
      <alignment horizontal="justify"/>
    </xf>
    <xf numFmtId="167" fontId="65" fillId="0" borderId="47" xfId="3" applyNumberFormat="1" applyFont="1" applyFill="1" applyBorder="1" applyAlignment="1">
      <alignment horizontal="justify"/>
    </xf>
    <xf numFmtId="167" fontId="65" fillId="0" borderId="0" xfId="3" applyNumberFormat="1" applyFont="1" applyFill="1" applyBorder="1" applyAlignment="1">
      <alignment horizontal="justify"/>
    </xf>
    <xf numFmtId="167" fontId="68" fillId="0" borderId="47" xfId="3" applyNumberFormat="1" applyFont="1" applyBorder="1" applyAlignment="1"/>
    <xf numFmtId="0" fontId="2" fillId="0" borderId="0" xfId="2" applyFont="1" applyBorder="1"/>
    <xf numFmtId="167" fontId="68" fillId="0" borderId="0" xfId="3" applyNumberFormat="1" applyFont="1" applyBorder="1" applyAlignment="1">
      <alignment horizontal="justify"/>
    </xf>
    <xf numFmtId="167" fontId="68" fillId="35" borderId="45" xfId="3" applyNumberFormat="1" applyFont="1" applyFill="1" applyBorder="1" applyAlignment="1">
      <alignment horizontal="justify"/>
    </xf>
    <xf numFmtId="167" fontId="68" fillId="35" borderId="18" xfId="3" applyNumberFormat="1" applyFont="1" applyFill="1" applyBorder="1" applyAlignment="1">
      <alignment horizontal="justify"/>
    </xf>
    <xf numFmtId="167" fontId="68" fillId="35" borderId="13" xfId="3" applyNumberFormat="1" applyFont="1" applyFill="1" applyBorder="1" applyAlignment="1">
      <alignment horizontal="justify"/>
    </xf>
    <xf numFmtId="0" fontId="2" fillId="35" borderId="15" xfId="2" applyFont="1" applyFill="1" applyBorder="1" applyAlignment="1">
      <alignment vertical="top" wrapText="1"/>
    </xf>
    <xf numFmtId="167" fontId="68" fillId="0" borderId="13" xfId="3" applyNumberFormat="1" applyFont="1" applyBorder="1" applyAlignment="1"/>
    <xf numFmtId="167" fontId="68" fillId="0" borderId="15" xfId="3" applyNumberFormat="1" applyFont="1" applyBorder="1" applyAlignment="1">
      <alignment horizontal="justify"/>
    </xf>
    <xf numFmtId="0" fontId="2" fillId="0" borderId="15" xfId="2" applyFont="1" applyBorder="1"/>
    <xf numFmtId="0" fontId="2" fillId="0" borderId="15" xfId="2" applyFont="1" applyBorder="1" applyAlignment="1">
      <alignment vertical="top" wrapText="1"/>
    </xf>
    <xf numFmtId="167" fontId="80" fillId="0" borderId="0" xfId="50" applyNumberFormat="1" applyFont="1" applyAlignment="1">
      <alignment horizontal="justify"/>
    </xf>
    <xf numFmtId="0" fontId="2" fillId="0" borderId="0" xfId="2" applyFont="1" applyFill="1"/>
    <xf numFmtId="0" fontId="2" fillId="0" borderId="0" xfId="2" applyFont="1" applyAlignment="1">
      <alignment horizontal="left"/>
    </xf>
    <xf numFmtId="0" fontId="2" fillId="0" borderId="0" xfId="2" applyFont="1" applyAlignment="1">
      <alignment horizontal="left" wrapText="1"/>
    </xf>
    <xf numFmtId="0" fontId="51" fillId="0" borderId="0" xfId="51" applyFont="1" applyFill="1" applyBorder="1" applyAlignment="1">
      <alignment horizontal="right" vertical="center" wrapText="1"/>
    </xf>
    <xf numFmtId="0" fontId="26" fillId="0" borderId="0" xfId="2" applyFont="1" applyAlignment="1">
      <alignment horizontal="left"/>
    </xf>
    <xf numFmtId="0" fontId="26" fillId="0" borderId="0" xfId="2" applyFont="1" applyAlignment="1">
      <alignment horizontal="left" wrapText="1"/>
    </xf>
    <xf numFmtId="0" fontId="84" fillId="29" borderId="1" xfId="0" applyFont="1" applyFill="1" applyBorder="1"/>
    <xf numFmtId="43" fontId="85" fillId="0" borderId="1" xfId="0" applyNumberFormat="1" applyFont="1" applyBorder="1" applyAlignment="1">
      <alignment horizontal="center" vertical="center"/>
    </xf>
    <xf numFmtId="0" fontId="84" fillId="29" borderId="37" xfId="0" applyFont="1" applyFill="1" applyBorder="1"/>
    <xf numFmtId="4" fontId="23" fillId="0" borderId="1" xfId="2" applyNumberFormat="1" applyFont="1" applyFill="1" applyBorder="1" applyAlignment="1">
      <alignment horizontal="right" vertical="center" wrapText="1"/>
    </xf>
    <xf numFmtId="4" fontId="23" fillId="0" borderId="37" xfId="2" applyNumberFormat="1" applyFont="1" applyFill="1" applyBorder="1" applyAlignment="1">
      <alignment horizontal="right" vertical="center" wrapText="1"/>
    </xf>
    <xf numFmtId="0" fontId="42" fillId="0" borderId="0" xfId="2" applyFont="1" applyFill="1" applyBorder="1" applyAlignment="1">
      <alignment horizontal="center" wrapText="1"/>
    </xf>
    <xf numFmtId="0" fontId="43" fillId="0" borderId="37" xfId="2" applyFont="1" applyFill="1" applyBorder="1" applyAlignment="1">
      <alignment horizontal="left" vertical="top" wrapText="1"/>
    </xf>
    <xf numFmtId="0" fontId="43" fillId="0" borderId="37" xfId="2" applyFont="1" applyFill="1" applyBorder="1" applyAlignment="1">
      <alignment horizontal="left" vertical="center" wrapText="1"/>
    </xf>
    <xf numFmtId="4" fontId="86" fillId="28" borderId="1" xfId="2" applyNumberFormat="1" applyFont="1" applyFill="1" applyBorder="1" applyAlignment="1">
      <alignment horizontal="right" vertical="center" wrapText="1"/>
    </xf>
    <xf numFmtId="0" fontId="43" fillId="0" borderId="1" xfId="2" applyFont="1" applyFill="1" applyBorder="1" applyAlignment="1">
      <alignment horizontal="left" vertical="top" wrapText="1"/>
    </xf>
    <xf numFmtId="0" fontId="43" fillId="0" borderId="1" xfId="2" applyFont="1" applyBorder="1" applyAlignment="1">
      <alignment horizontal="center" vertical="center" wrapText="1"/>
    </xf>
    <xf numFmtId="0" fontId="43" fillId="0" borderId="1" xfId="2" applyFont="1" applyBorder="1" applyAlignment="1">
      <alignment horizontal="center" wrapText="1"/>
    </xf>
    <xf numFmtId="0" fontId="43" fillId="0" borderId="1" xfId="2" applyFont="1" applyFill="1" applyBorder="1" applyAlignment="1">
      <alignment vertical="top" wrapText="1"/>
    </xf>
    <xf numFmtId="0" fontId="47" fillId="29" borderId="37" xfId="0" applyFont="1" applyFill="1" applyBorder="1"/>
    <xf numFmtId="4" fontId="43" fillId="25" borderId="37" xfId="2" applyNumberFormat="1" applyFont="1" applyFill="1" applyBorder="1" applyAlignment="1">
      <alignment horizontal="right" vertical="center" wrapText="1"/>
    </xf>
    <xf numFmtId="0" fontId="23" fillId="0" borderId="0" xfId="2" applyFont="1" applyFill="1" applyBorder="1" applyAlignment="1">
      <alignment horizontal="center" wrapText="1"/>
    </xf>
    <xf numFmtId="0" fontId="84" fillId="0" borderId="0" xfId="0" applyFont="1" applyFill="1"/>
    <xf numFmtId="0" fontId="23" fillId="0" borderId="49" xfId="2" applyFont="1" applyFill="1" applyBorder="1" applyAlignment="1">
      <alignment horizontal="left" vertical="top" wrapText="1"/>
    </xf>
    <xf numFmtId="4" fontId="23" fillId="0" borderId="49" xfId="2" applyNumberFormat="1" applyFont="1" applyFill="1" applyBorder="1" applyAlignment="1">
      <alignment vertical="top" wrapText="1"/>
    </xf>
    <xf numFmtId="0" fontId="46" fillId="29" borderId="0" xfId="0" applyFont="1" applyFill="1"/>
    <xf numFmtId="0" fontId="86" fillId="28" borderId="1" xfId="2" applyFont="1" applyFill="1" applyBorder="1" applyAlignment="1">
      <alignment horizontal="center" wrapText="1"/>
    </xf>
    <xf numFmtId="0" fontId="86" fillId="28" borderId="1" xfId="2" applyFont="1" applyFill="1" applyBorder="1" applyAlignment="1">
      <alignment horizontal="center" vertical="center" wrapText="1"/>
    </xf>
    <xf numFmtId="0" fontId="87" fillId="29" borderId="1" xfId="0" applyFont="1" applyFill="1" applyBorder="1"/>
    <xf numFmtId="43" fontId="85" fillId="0" borderId="1" xfId="0" applyNumberFormat="1" applyFont="1" applyBorder="1" applyAlignment="1">
      <alignment horizontal="center" vertical="center" wrapText="1"/>
    </xf>
    <xf numFmtId="43" fontId="85" fillId="0" borderId="1" xfId="0" applyNumberFormat="1" applyFont="1" applyBorder="1"/>
    <xf numFmtId="0" fontId="86" fillId="27" borderId="1" xfId="0" applyFont="1" applyFill="1" applyBorder="1" applyAlignment="1">
      <alignment horizontal="center" vertical="center" wrapText="1"/>
    </xf>
    <xf numFmtId="43" fontId="86" fillId="27" borderId="1" xfId="0" applyNumberFormat="1" applyFont="1" applyFill="1" applyBorder="1" applyAlignment="1">
      <alignment horizontal="right"/>
    </xf>
    <xf numFmtId="0" fontId="86" fillId="28" borderId="37" xfId="2" applyFont="1" applyFill="1" applyBorder="1" applyAlignment="1">
      <alignment horizontal="center" wrapText="1"/>
    </xf>
    <xf numFmtId="0" fontId="86" fillId="28" borderId="37" xfId="2" applyFont="1" applyFill="1" applyBorder="1" applyAlignment="1">
      <alignment horizontal="center" vertical="center" wrapText="1"/>
    </xf>
    <xf numFmtId="0" fontId="87" fillId="29" borderId="37" xfId="0" applyFont="1" applyFill="1" applyBorder="1"/>
    <xf numFmtId="4" fontId="86" fillId="28" borderId="37" xfId="2" applyNumberFormat="1" applyFont="1" applyFill="1" applyBorder="1" applyAlignment="1">
      <alignment horizontal="right" vertical="center" wrapText="1"/>
    </xf>
    <xf numFmtId="0" fontId="86" fillId="28" borderId="1" xfId="2" applyFont="1" applyFill="1" applyBorder="1" applyAlignment="1">
      <alignment horizontal="left" vertical="center" wrapText="1"/>
    </xf>
    <xf numFmtId="0" fontId="22" fillId="0" borderId="0" xfId="0" applyFont="1" applyAlignment="1">
      <alignment horizontal="center"/>
    </xf>
    <xf numFmtId="0" fontId="89" fillId="0" borderId="0" xfId="163"/>
    <xf numFmtId="0" fontId="31" fillId="0" borderId="0" xfId="163" applyFont="1" applyAlignment="1">
      <alignment horizontal="center"/>
    </xf>
    <xf numFmtId="0" fontId="89" fillId="0" borderId="0" xfId="163" applyAlignment="1">
      <alignment horizontal="center"/>
    </xf>
    <xf numFmtId="0" fontId="90" fillId="0" borderId="0" xfId="163" applyFont="1" applyAlignment="1">
      <alignment horizontal="center" vertical="center" wrapText="1"/>
    </xf>
    <xf numFmtId="0" fontId="65" fillId="0" borderId="0" xfId="119" applyFont="1"/>
    <xf numFmtId="0" fontId="2" fillId="0" borderId="0" xfId="119"/>
    <xf numFmtId="0" fontId="91" fillId="0" borderId="0" xfId="119" applyFont="1" applyFill="1" applyBorder="1"/>
    <xf numFmtId="0" fontId="93" fillId="0" borderId="0" xfId="119" applyFont="1" applyFill="1" applyBorder="1"/>
    <xf numFmtId="0" fontId="65" fillId="36" borderId="37" xfId="118" applyFont="1" applyFill="1" applyBorder="1" applyAlignment="1">
      <alignment horizontal="center" vertical="center"/>
    </xf>
    <xf numFmtId="0" fontId="65" fillId="36" borderId="37" xfId="118" applyFont="1" applyFill="1" applyBorder="1" applyAlignment="1">
      <alignment horizontal="center" vertical="center" wrapText="1"/>
    </xf>
    <xf numFmtId="0" fontId="94" fillId="0" borderId="37" xfId="118" applyFont="1" applyBorder="1" applyAlignment="1">
      <alignment horizontal="left" vertical="center"/>
    </xf>
    <xf numFmtId="14" fontId="93" fillId="0" borderId="41" xfId="163" applyNumberFormat="1" applyFont="1" applyFill="1" applyBorder="1" applyAlignment="1">
      <alignment horizontal="center" vertical="center"/>
    </xf>
    <xf numFmtId="4" fontId="65" fillId="0" borderId="37" xfId="118" applyNumberFormat="1" applyFont="1" applyBorder="1" applyAlignment="1">
      <alignment horizontal="center" vertical="center" wrapText="1"/>
    </xf>
    <xf numFmtId="4" fontId="65" fillId="37" borderId="37" xfId="118" applyNumberFormat="1" applyFont="1" applyFill="1" applyBorder="1" applyAlignment="1">
      <alignment horizontal="center" vertical="center" wrapText="1"/>
    </xf>
    <xf numFmtId="3" fontId="65" fillId="0" borderId="37" xfId="118" applyNumberFormat="1" applyFont="1" applyBorder="1" applyAlignment="1">
      <alignment horizontal="center" vertical="center" wrapText="1"/>
    </xf>
    <xf numFmtId="0" fontId="65" fillId="0" borderId="37" xfId="118" applyFont="1" applyBorder="1" applyAlignment="1">
      <alignment horizontal="center" vertical="center" wrapText="1"/>
    </xf>
    <xf numFmtId="0" fontId="94" fillId="0" borderId="37" xfId="118" applyFont="1" applyBorder="1" applyAlignment="1">
      <alignment horizontal="left" vertical="center" wrapText="1"/>
    </xf>
    <xf numFmtId="4" fontId="65" fillId="0" borderId="52" xfId="118" applyNumberFormat="1" applyFont="1" applyBorder="1" applyAlignment="1">
      <alignment horizontal="center" vertical="center" wrapText="1"/>
    </xf>
    <xf numFmtId="0" fontId="95" fillId="0" borderId="37" xfId="118" applyFont="1" applyBorder="1" applyAlignment="1">
      <alignment horizontal="left" vertical="center" wrapText="1"/>
    </xf>
    <xf numFmtId="14" fontId="96" fillId="0" borderId="41" xfId="163" applyNumberFormat="1" applyFont="1" applyFill="1" applyBorder="1" applyAlignment="1">
      <alignment horizontal="center"/>
    </xf>
    <xf numFmtId="4" fontId="92" fillId="0" borderId="37" xfId="118" applyNumberFormat="1" applyFont="1" applyBorder="1" applyAlignment="1">
      <alignment horizontal="center" vertical="center" wrapText="1"/>
    </xf>
    <xf numFmtId="4" fontId="92" fillId="0" borderId="41" xfId="118" applyNumberFormat="1" applyFont="1" applyBorder="1" applyAlignment="1">
      <alignment horizontal="center" vertical="center" wrapText="1"/>
    </xf>
    <xf numFmtId="4" fontId="92" fillId="0" borderId="53" xfId="118" applyNumberFormat="1" applyFont="1" applyBorder="1" applyAlignment="1">
      <alignment horizontal="center" vertical="center" wrapText="1"/>
    </xf>
    <xf numFmtId="4" fontId="92" fillId="0" borderId="51" xfId="118" applyNumberFormat="1" applyFont="1" applyBorder="1" applyAlignment="1">
      <alignment horizontal="center" vertical="center" wrapText="1"/>
    </xf>
    <xf numFmtId="0" fontId="92" fillId="0" borderId="51" xfId="118" applyFont="1" applyBorder="1" applyAlignment="1">
      <alignment horizontal="center" vertical="center" wrapText="1"/>
    </xf>
    <xf numFmtId="0" fontId="92" fillId="0" borderId="37" xfId="118" applyFont="1" applyBorder="1" applyAlignment="1">
      <alignment horizontal="center" vertical="center" wrapText="1"/>
    </xf>
    <xf numFmtId="4" fontId="92" fillId="0" borderId="11" xfId="118" applyNumberFormat="1" applyFont="1" applyBorder="1" applyAlignment="1">
      <alignment horizontal="center" vertical="center" wrapText="1"/>
    </xf>
    <xf numFmtId="0" fontId="97" fillId="0" borderId="0" xfId="163" applyFont="1"/>
    <xf numFmtId="4" fontId="89" fillId="0" borderId="0" xfId="163" applyNumberFormat="1"/>
    <xf numFmtId="4" fontId="98" fillId="0" borderId="53" xfId="163" applyNumberFormat="1" applyFont="1" applyBorder="1"/>
    <xf numFmtId="4" fontId="37" fillId="0" borderId="0" xfId="163" applyNumberFormat="1" applyFont="1"/>
    <xf numFmtId="4" fontId="39" fillId="0" borderId="0" xfId="2" applyNumberFormat="1" applyFont="1" applyFill="1" applyBorder="1" applyAlignment="1">
      <alignment horizontal="center" vertical="top" wrapText="1"/>
    </xf>
    <xf numFmtId="4" fontId="39" fillId="0" borderId="0" xfId="2" applyNumberFormat="1" applyFont="1" applyFill="1" applyBorder="1" applyAlignment="1">
      <alignment horizontal="center" vertical="center" wrapText="1"/>
    </xf>
    <xf numFmtId="4" fontId="39" fillId="30" borderId="0" xfId="2" applyNumberFormat="1" applyFont="1" applyFill="1" applyBorder="1" applyAlignment="1">
      <alignment horizontal="center" vertical="top" wrapText="1"/>
    </xf>
    <xf numFmtId="4" fontId="39" fillId="30" borderId="0" xfId="2" applyNumberFormat="1" applyFont="1" applyFill="1" applyBorder="1" applyAlignment="1">
      <alignment horizontal="center" vertical="center" wrapText="1"/>
    </xf>
    <xf numFmtId="0" fontId="23" fillId="24" borderId="0" xfId="0" applyFont="1" applyFill="1" applyBorder="1" applyAlignment="1">
      <alignment horizontal="center" vertical="top"/>
    </xf>
    <xf numFmtId="0" fontId="22" fillId="0" borderId="0" xfId="0" applyFont="1" applyAlignment="1">
      <alignment horizontal="center"/>
    </xf>
    <xf numFmtId="43" fontId="45" fillId="31" borderId="37" xfId="50" applyFont="1" applyFill="1" applyBorder="1" applyAlignment="1">
      <alignment horizontal="center" wrapText="1"/>
    </xf>
    <xf numFmtId="43" fontId="45" fillId="0" borderId="0" xfId="50" applyFont="1" applyFill="1" applyBorder="1" applyAlignment="1">
      <alignment horizontal="center" wrapText="1"/>
    </xf>
    <xf numFmtId="43" fontId="45" fillId="0" borderId="47" xfId="50" applyFont="1" applyFill="1" applyBorder="1" applyAlignment="1">
      <alignment horizontal="center" vertical="center" wrapText="1"/>
    </xf>
    <xf numFmtId="43" fontId="45" fillId="0" borderId="40" xfId="50" applyFont="1" applyFill="1" applyBorder="1" applyAlignment="1">
      <alignment horizontal="center" vertical="center" wrapText="1"/>
    </xf>
    <xf numFmtId="4" fontId="38" fillId="0" borderId="0" xfId="2" applyNumberFormat="1" applyFont="1" applyFill="1" applyBorder="1" applyAlignment="1">
      <alignment vertical="top" wrapText="1"/>
    </xf>
    <xf numFmtId="4" fontId="38" fillId="0" borderId="0" xfId="2" applyNumberFormat="1" applyFont="1" applyFill="1" applyBorder="1" applyAlignment="1">
      <alignment horizontal="right" vertical="center" wrapText="1"/>
    </xf>
    <xf numFmtId="4" fontId="23" fillId="0" borderId="0" xfId="2" applyNumberFormat="1" applyFont="1" applyFill="1" applyBorder="1" applyAlignment="1">
      <alignment horizontal="right" vertical="center" wrapText="1"/>
    </xf>
    <xf numFmtId="164" fontId="86" fillId="0" borderId="0" xfId="0" applyNumberFormat="1" applyFont="1" applyFill="1" applyBorder="1" applyAlignment="1">
      <alignment horizontal="center" vertical="center" wrapText="1"/>
    </xf>
    <xf numFmtId="43" fontId="43" fillId="0" borderId="0" xfId="0" applyNumberFormat="1" applyFont="1" applyFill="1" applyBorder="1" applyAlignment="1">
      <alignment horizontal="center" vertical="center" wrapText="1"/>
    </xf>
    <xf numFmtId="43" fontId="43" fillId="0" borderId="0" xfId="50" applyFont="1" applyFill="1" applyBorder="1"/>
    <xf numFmtId="43" fontId="43" fillId="0" borderId="0" xfId="0" applyNumberFormat="1" applyFont="1" applyFill="1" applyBorder="1"/>
    <xf numFmtId="43" fontId="38" fillId="0" borderId="0" xfId="0" applyNumberFormat="1" applyFont="1" applyFill="1" applyBorder="1" applyAlignment="1">
      <alignment horizontal="center" vertical="center"/>
    </xf>
    <xf numFmtId="43" fontId="86" fillId="0" borderId="0" xfId="0" applyNumberFormat="1" applyFont="1" applyFill="1" applyBorder="1" applyAlignment="1">
      <alignment horizontal="right"/>
    </xf>
    <xf numFmtId="4" fontId="86" fillId="0" borderId="0" xfId="2" applyNumberFormat="1" applyFont="1" applyFill="1" applyBorder="1" applyAlignment="1">
      <alignment horizontal="right" vertical="center" wrapText="1"/>
    </xf>
    <xf numFmtId="43" fontId="45" fillId="0" borderId="0" xfId="50" applyFont="1" applyFill="1" applyBorder="1" applyAlignment="1">
      <alignment horizontal="center" vertical="center" wrapText="1"/>
    </xf>
    <xf numFmtId="0" fontId="45" fillId="0" borderId="0" xfId="2" applyFont="1" applyFill="1" applyBorder="1" applyAlignment="1">
      <alignment horizontal="left" wrapText="1"/>
    </xf>
    <xf numFmtId="0" fontId="46" fillId="0" borderId="0" xfId="0" applyFont="1" applyFill="1" applyBorder="1"/>
    <xf numFmtId="0" fontId="85" fillId="0" borderId="0" xfId="0" applyFont="1" applyAlignment="1">
      <alignment horizontal="center"/>
    </xf>
    <xf numFmtId="0" fontId="47" fillId="0" borderId="0" xfId="0" applyFont="1" applyAlignment="1">
      <alignment horizontal="center"/>
    </xf>
    <xf numFmtId="43" fontId="22" fillId="0" borderId="0" xfId="0" applyNumberFormat="1" applyFont="1" applyFill="1"/>
    <xf numFmtId="0" fontId="23" fillId="24" borderId="0" xfId="0" applyFont="1" applyFill="1" applyBorder="1" applyAlignment="1">
      <alignment horizontal="center" vertical="top"/>
    </xf>
    <xf numFmtId="0" fontId="22" fillId="0" borderId="0" xfId="0" applyFont="1" applyAlignment="1">
      <alignment horizontal="center"/>
    </xf>
    <xf numFmtId="0" fontId="85" fillId="0" borderId="0" xfId="0" applyFont="1" applyAlignment="1">
      <alignment horizontal="center"/>
    </xf>
    <xf numFmtId="0" fontId="47" fillId="0" borderId="0" xfId="0" applyFont="1" applyAlignment="1">
      <alignment horizontal="center"/>
    </xf>
    <xf numFmtId="4" fontId="39" fillId="38" borderId="0" xfId="2" applyNumberFormat="1" applyFont="1" applyFill="1" applyBorder="1" applyAlignment="1">
      <alignment horizontal="right" vertical="center" wrapText="1"/>
    </xf>
    <xf numFmtId="4" fontId="38" fillId="38" borderId="1" xfId="2" applyNumberFormat="1" applyFont="1" applyFill="1" applyBorder="1" applyAlignment="1">
      <alignment horizontal="right" vertical="center" wrapText="1"/>
    </xf>
    <xf numFmtId="0" fontId="24" fillId="24" borderId="0" xfId="0" applyFont="1" applyFill="1" applyBorder="1" applyAlignment="1">
      <alignment horizontal="center" vertical="top"/>
    </xf>
    <xf numFmtId="0" fontId="23" fillId="24" borderId="0" xfId="0" applyFont="1" applyFill="1" applyBorder="1" applyAlignment="1">
      <alignment horizontal="center" vertical="top"/>
    </xf>
    <xf numFmtId="164" fontId="23" fillId="27" borderId="1" xfId="0" applyNumberFormat="1" applyFont="1" applyFill="1" applyBorder="1" applyAlignment="1">
      <alignment horizontal="center" vertical="center" wrapText="1"/>
    </xf>
    <xf numFmtId="164" fontId="23" fillId="27" borderId="17" xfId="0" applyNumberFormat="1" applyFont="1" applyFill="1" applyBorder="1" applyAlignment="1">
      <alignment horizontal="center" vertical="center" wrapText="1"/>
    </xf>
    <xf numFmtId="164" fontId="23" fillId="27" borderId="11" xfId="0" applyNumberFormat="1" applyFont="1" applyFill="1" applyBorder="1" applyAlignment="1">
      <alignment horizontal="center" vertical="center" wrapText="1"/>
    </xf>
    <xf numFmtId="164" fontId="38" fillId="27" borderId="1" xfId="0" applyNumberFormat="1" applyFont="1" applyFill="1" applyBorder="1" applyAlignment="1">
      <alignment horizontal="center" vertical="center" wrapText="1"/>
    </xf>
    <xf numFmtId="164" fontId="38" fillId="27" borderId="17" xfId="0" applyNumberFormat="1" applyFont="1" applyFill="1" applyBorder="1" applyAlignment="1">
      <alignment horizontal="center" vertical="center" wrapText="1"/>
    </xf>
    <xf numFmtId="164" fontId="38" fillId="27" borderId="11" xfId="0" applyNumberFormat="1" applyFont="1" applyFill="1" applyBorder="1" applyAlignment="1">
      <alignment horizontal="center" vertical="center" wrapText="1"/>
    </xf>
    <xf numFmtId="0" fontId="0" fillId="0" borderId="0" xfId="0" applyFont="1" applyAlignment="1">
      <alignment horizontal="center"/>
    </xf>
    <xf numFmtId="0" fontId="22" fillId="0" borderId="15" xfId="0" applyFont="1" applyBorder="1" applyAlignment="1">
      <alignment horizontal="center"/>
    </xf>
    <xf numFmtId="0" fontId="0" fillId="0" borderId="18" xfId="0" applyFont="1" applyBorder="1" applyAlignment="1">
      <alignment horizontal="center"/>
    </xf>
    <xf numFmtId="0" fontId="45" fillId="31" borderId="41" xfId="2" applyFont="1" applyFill="1" applyBorder="1" applyAlignment="1">
      <alignment horizontal="left" wrapText="1"/>
    </xf>
    <xf numFmtId="0" fontId="45" fillId="31" borderId="44" xfId="2" applyFont="1" applyFill="1" applyBorder="1" applyAlignment="1">
      <alignment horizontal="left" wrapText="1"/>
    </xf>
    <xf numFmtId="0" fontId="45" fillId="31" borderId="42" xfId="2" applyFont="1" applyFill="1" applyBorder="1" applyAlignment="1">
      <alignment horizontal="left" wrapText="1"/>
    </xf>
    <xf numFmtId="164" fontId="86" fillId="27" borderId="1" xfId="0" applyNumberFormat="1" applyFont="1" applyFill="1" applyBorder="1" applyAlignment="1">
      <alignment horizontal="center" vertical="center" wrapText="1"/>
    </xf>
    <xf numFmtId="0" fontId="22" fillId="0" borderId="0" xfId="0" applyFont="1" applyAlignment="1">
      <alignment horizontal="center"/>
    </xf>
    <xf numFmtId="0" fontId="88" fillId="24" borderId="0" xfId="0" applyFont="1" applyFill="1" applyBorder="1" applyAlignment="1">
      <alignment horizontal="center" vertical="top"/>
    </xf>
    <xf numFmtId="0" fontId="86" fillId="24" borderId="0" xfId="0" applyFont="1" applyFill="1" applyBorder="1" applyAlignment="1">
      <alignment horizontal="center" vertical="top"/>
    </xf>
    <xf numFmtId="164" fontId="86" fillId="27" borderId="17" xfId="0" applyNumberFormat="1" applyFont="1" applyFill="1" applyBorder="1" applyAlignment="1">
      <alignment horizontal="center" vertical="center" wrapText="1"/>
    </xf>
    <xf numFmtId="164" fontId="86" fillId="27" borderId="11" xfId="0" applyNumberFormat="1" applyFont="1" applyFill="1" applyBorder="1" applyAlignment="1">
      <alignment horizontal="center" vertical="center" wrapText="1"/>
    </xf>
    <xf numFmtId="0" fontId="85" fillId="0" borderId="0" xfId="0" applyFont="1" applyAlignment="1">
      <alignment horizontal="center"/>
    </xf>
    <xf numFmtId="0" fontId="47" fillId="0" borderId="0" xfId="0" applyFont="1" applyAlignment="1">
      <alignment horizontal="center"/>
    </xf>
    <xf numFmtId="43" fontId="0" fillId="25" borderId="0" xfId="50" applyFont="1" applyFill="1" applyAlignment="1">
      <alignment horizontal="center"/>
    </xf>
    <xf numFmtId="0" fontId="34" fillId="25" borderId="0" xfId="0" applyFont="1" applyFill="1" applyAlignment="1">
      <alignment horizontal="center"/>
    </xf>
    <xf numFmtId="0" fontId="33" fillId="25" borderId="0" xfId="0" applyFont="1" applyFill="1" applyAlignment="1">
      <alignment horizontal="center"/>
    </xf>
    <xf numFmtId="0" fontId="27" fillId="25" borderId="20" xfId="0" applyFont="1" applyFill="1" applyBorder="1" applyAlignment="1">
      <alignment horizontal="center" vertical="center"/>
    </xf>
    <xf numFmtId="0" fontId="27" fillId="25" borderId="12" xfId="0" applyFont="1" applyFill="1" applyBorder="1" applyAlignment="1">
      <alignment horizontal="center" vertical="center"/>
    </xf>
    <xf numFmtId="0" fontId="27" fillId="25" borderId="21" xfId="0" applyFont="1" applyFill="1" applyBorder="1" applyAlignment="1">
      <alignment horizontal="center" vertical="center" wrapText="1"/>
    </xf>
    <xf numFmtId="0" fontId="27" fillId="25" borderId="22" xfId="0" applyFont="1" applyFill="1" applyBorder="1" applyAlignment="1">
      <alignment horizontal="center" vertical="center" wrapText="1"/>
    </xf>
    <xf numFmtId="0" fontId="27" fillId="25" borderId="21" xfId="0" applyFont="1" applyFill="1" applyBorder="1" applyAlignment="1">
      <alignment horizontal="center" wrapText="1"/>
    </xf>
    <xf numFmtId="0" fontId="27" fillId="25" borderId="23" xfId="0" applyFont="1" applyFill="1" applyBorder="1" applyAlignment="1">
      <alignment horizontal="center" wrapText="1"/>
    </xf>
    <xf numFmtId="0" fontId="92" fillId="0" borderId="41" xfId="119" applyFont="1" applyBorder="1" applyAlignment="1">
      <alignment horizontal="center" vertical="center"/>
    </xf>
    <xf numFmtId="0" fontId="92" fillId="0" borderId="50" xfId="119" applyFont="1" applyBorder="1" applyAlignment="1">
      <alignment horizontal="center" vertical="center"/>
    </xf>
    <xf numFmtId="0" fontId="92" fillId="0" borderId="51" xfId="119" applyFont="1" applyBorder="1" applyAlignment="1">
      <alignment horizontal="center" vertical="center"/>
    </xf>
    <xf numFmtId="0" fontId="65" fillId="34" borderId="0" xfId="2" applyFont="1" applyFill="1" applyAlignment="1">
      <alignment horizontal="left" wrapText="1"/>
    </xf>
    <xf numFmtId="0" fontId="68" fillId="0" borderId="0" xfId="2" applyFont="1" applyAlignment="1">
      <alignment horizontal="left" wrapText="1"/>
    </xf>
    <xf numFmtId="0" fontId="65" fillId="0" borderId="0" xfId="2" applyFont="1" applyFill="1" applyBorder="1" applyAlignment="1">
      <alignment horizontal="left" vertical="top" wrapText="1"/>
    </xf>
    <xf numFmtId="0" fontId="65" fillId="0" borderId="0" xfId="2" applyFont="1" applyAlignment="1">
      <alignment horizontal="left" wrapText="1"/>
    </xf>
    <xf numFmtId="0" fontId="55" fillId="0" borderId="0" xfId="51" applyFont="1" applyBorder="1" applyAlignment="1">
      <alignment horizontal="center" vertical="center" wrapText="1"/>
    </xf>
    <xf numFmtId="0" fontId="81" fillId="0" borderId="0" xfId="51" applyFont="1" applyBorder="1" applyAlignment="1">
      <alignment horizontal="center" vertical="center" wrapText="1"/>
    </xf>
    <xf numFmtId="0" fontId="63" fillId="33" borderId="0" xfId="2" applyFont="1" applyFill="1" applyAlignment="1">
      <alignment horizontal="center" wrapText="1"/>
    </xf>
    <xf numFmtId="0" fontId="65" fillId="0" borderId="0" xfId="2" applyFont="1" applyBorder="1" applyAlignment="1">
      <alignment horizontal="left" vertical="top" wrapText="1"/>
    </xf>
    <xf numFmtId="0" fontId="2" fillId="0" borderId="0" xfId="51" applyFont="1" applyFill="1" applyBorder="1" applyAlignment="1">
      <alignment horizontal="left" vertical="center" wrapText="1"/>
    </xf>
    <xf numFmtId="0" fontId="70" fillId="0" borderId="0" xfId="51" applyFont="1" applyFill="1" applyBorder="1" applyAlignment="1">
      <alignment horizontal="left" vertical="center" wrapText="1"/>
    </xf>
    <xf numFmtId="0" fontId="80" fillId="0" borderId="0" xfId="2" applyFont="1" applyAlignment="1">
      <alignment horizontal="left" wrapText="1"/>
    </xf>
    <xf numFmtId="0" fontId="29" fillId="0" borderId="0" xfId="51" applyFont="1" applyAlignment="1">
      <alignment horizontal="left" wrapText="1"/>
    </xf>
    <xf numFmtId="0" fontId="2" fillId="0" borderId="0" xfId="2" applyFont="1" applyBorder="1" applyAlignment="1">
      <alignment horizontal="left" vertical="top" wrapText="1"/>
    </xf>
    <xf numFmtId="0" fontId="63" fillId="33" borderId="0" xfId="2" applyFont="1" applyFill="1" applyAlignment="1">
      <alignment horizontal="left" wrapText="1"/>
    </xf>
    <xf numFmtId="0" fontId="2" fillId="0" borderId="15" xfId="2" applyFont="1" applyBorder="1" applyAlignment="1">
      <alignment horizontal="left" vertical="top" wrapText="1"/>
    </xf>
    <xf numFmtId="0" fontId="2" fillId="0" borderId="48" xfId="2" applyFont="1" applyBorder="1" applyAlignment="1">
      <alignment horizontal="left" vertical="top" wrapText="1"/>
    </xf>
    <xf numFmtId="0" fontId="2" fillId="0" borderId="40" xfId="2" applyFont="1" applyBorder="1" applyAlignment="1">
      <alignment horizontal="left" vertical="top" wrapText="1"/>
    </xf>
    <xf numFmtId="0" fontId="68" fillId="0" borderId="0" xfId="2" applyFont="1" applyBorder="1" applyAlignment="1">
      <alignment horizontal="left" wrapText="1"/>
    </xf>
    <xf numFmtId="0" fontId="68" fillId="0" borderId="40" xfId="2" applyFont="1" applyBorder="1" applyAlignment="1">
      <alignment horizontal="left" wrapText="1"/>
    </xf>
    <xf numFmtId="0" fontId="68" fillId="35" borderId="18" xfId="2" applyFont="1" applyFill="1" applyBorder="1" applyAlignment="1">
      <alignment horizontal="left" wrapText="1"/>
    </xf>
    <xf numFmtId="0" fontId="68" fillId="35" borderId="46" xfId="2" applyFont="1" applyFill="1" applyBorder="1" applyAlignment="1">
      <alignment horizontal="left" wrapText="1"/>
    </xf>
    <xf numFmtId="0" fontId="2" fillId="35" borderId="15" xfId="2" applyFont="1" applyFill="1" applyBorder="1" applyAlignment="1">
      <alignment horizontal="left" vertical="top" wrapText="1"/>
    </xf>
    <xf numFmtId="0" fontId="2" fillId="35" borderId="48" xfId="2" applyFont="1" applyFill="1" applyBorder="1" applyAlignment="1">
      <alignment horizontal="left" vertical="top" wrapText="1"/>
    </xf>
    <xf numFmtId="0" fontId="63" fillId="33" borderId="18" xfId="2" applyFont="1" applyFill="1" applyBorder="1" applyAlignment="1">
      <alignment horizontal="center" wrapText="1"/>
    </xf>
    <xf numFmtId="0" fontId="63" fillId="33" borderId="46" xfId="2" applyFont="1" applyFill="1" applyBorder="1" applyAlignment="1">
      <alignment horizontal="center" wrapText="1"/>
    </xf>
    <xf numFmtId="0" fontId="65" fillId="34" borderId="0" xfId="2" applyFont="1" applyFill="1" applyBorder="1" applyAlignment="1">
      <alignment horizontal="left" wrapText="1"/>
    </xf>
    <xf numFmtId="0" fontId="65" fillId="34" borderId="40" xfId="2" applyFont="1" applyFill="1" applyBorder="1" applyAlignment="1">
      <alignment horizontal="left" wrapText="1"/>
    </xf>
    <xf numFmtId="0" fontId="29" fillId="0" borderId="0" xfId="51" applyFont="1" applyBorder="1" applyAlignment="1">
      <alignment horizontal="left" wrapText="1"/>
    </xf>
    <xf numFmtId="0" fontId="29" fillId="0" borderId="40" xfId="51" applyFont="1" applyBorder="1" applyAlignment="1">
      <alignment horizontal="left" wrapText="1"/>
    </xf>
    <xf numFmtId="0" fontId="2" fillId="0" borderId="0" xfId="2" applyFont="1" applyFill="1" applyBorder="1" applyAlignment="1">
      <alignment horizontal="left" vertical="top" wrapText="1"/>
    </xf>
    <xf numFmtId="0" fontId="66" fillId="0" borderId="0" xfId="51" applyFont="1" applyAlignment="1">
      <alignment horizontal="left" wrapText="1"/>
    </xf>
    <xf numFmtId="0" fontId="69" fillId="0" borderId="0" xfId="51" applyFont="1" applyFill="1" applyBorder="1" applyAlignment="1">
      <alignment horizontal="left" vertical="center" wrapText="1"/>
    </xf>
    <xf numFmtId="0" fontId="69" fillId="0" borderId="0" xfId="51" applyFont="1" applyFill="1" applyBorder="1" applyAlignment="1">
      <alignment horizontal="left" vertical="top" wrapText="1"/>
    </xf>
    <xf numFmtId="0" fontId="2" fillId="0" borderId="0" xfId="2" applyFont="1" applyBorder="1" applyAlignment="1">
      <alignment vertical="top" wrapText="1"/>
    </xf>
    <xf numFmtId="0" fontId="66" fillId="0" borderId="0" xfId="2" applyFont="1" applyBorder="1" applyAlignment="1">
      <alignment horizontal="left" vertical="top" wrapText="1"/>
    </xf>
    <xf numFmtId="0" fontId="66" fillId="0" borderId="0" xfId="2" applyFont="1" applyBorder="1" applyAlignment="1">
      <alignment horizontal="left" vertical="center" wrapText="1"/>
    </xf>
    <xf numFmtId="0" fontId="2" fillId="0" borderId="0" xfId="2" applyFont="1" applyBorder="1" applyAlignment="1">
      <alignment horizontal="left" vertical="center" wrapText="1"/>
    </xf>
    <xf numFmtId="0" fontId="75" fillId="0" borderId="0" xfId="2" applyFont="1" applyBorder="1" applyAlignment="1">
      <alignment horizontal="left" vertical="top" wrapText="1"/>
    </xf>
    <xf numFmtId="0" fontId="78" fillId="0" borderId="0" xfId="2" applyFont="1" applyBorder="1" applyAlignment="1">
      <alignment horizontal="left" vertical="top" wrapText="1"/>
    </xf>
    <xf numFmtId="0" fontId="63" fillId="33" borderId="0" xfId="2" applyFont="1" applyFill="1" applyAlignment="1">
      <alignment horizontal="center"/>
    </xf>
    <xf numFmtId="0" fontId="29" fillId="0" borderId="0" xfId="51" applyFont="1" applyFill="1" applyAlignment="1">
      <alignment horizontal="left" wrapText="1"/>
    </xf>
    <xf numFmtId="0" fontId="2" fillId="0" borderId="0" xfId="2" applyFont="1" applyBorder="1" applyAlignment="1">
      <alignment wrapText="1"/>
    </xf>
    <xf numFmtId="0" fontId="73" fillId="0" borderId="0" xfId="51" applyFont="1" applyAlignment="1">
      <alignment horizontal="left" vertical="center" wrapText="1"/>
    </xf>
    <xf numFmtId="0" fontId="2" fillId="0" borderId="0" xfId="2" applyNumberFormat="1" applyFont="1" applyFill="1" applyAlignment="1">
      <alignment wrapText="1"/>
    </xf>
    <xf numFmtId="0" fontId="69" fillId="0" borderId="0" xfId="51" applyFont="1" applyBorder="1" applyAlignment="1">
      <alignment horizontal="left" vertical="center" wrapText="1"/>
    </xf>
    <xf numFmtId="0" fontId="68" fillId="0" borderId="0" xfId="2" applyFont="1" applyAlignment="1">
      <alignment wrapText="1"/>
    </xf>
    <xf numFmtId="0" fontId="65" fillId="34" borderId="0" xfId="2" applyFont="1" applyFill="1" applyAlignment="1">
      <alignment wrapText="1"/>
    </xf>
    <xf numFmtId="0" fontId="65" fillId="0" borderId="0" xfId="51" applyFont="1" applyFill="1" applyBorder="1" applyAlignment="1">
      <alignment horizontal="left" vertical="center" wrapText="1"/>
    </xf>
    <xf numFmtId="0" fontId="65" fillId="0" borderId="0" xfId="2" applyFont="1" applyBorder="1" applyAlignment="1">
      <alignment vertical="top" wrapText="1"/>
    </xf>
    <xf numFmtId="0" fontId="29" fillId="0" borderId="0" xfId="51" applyFont="1" applyAlignment="1">
      <alignment wrapText="1"/>
    </xf>
    <xf numFmtId="0" fontId="58" fillId="33" borderId="17" xfId="2" applyFont="1" applyFill="1" applyBorder="1" applyAlignment="1">
      <alignment horizontal="center" vertical="center"/>
    </xf>
    <xf numFmtId="0" fontId="58" fillId="33" borderId="11" xfId="2" applyFont="1" applyFill="1" applyBorder="1" applyAlignment="1">
      <alignment horizontal="center" vertical="center"/>
    </xf>
    <xf numFmtId="0" fontId="58" fillId="34" borderId="17" xfId="2" applyFont="1" applyFill="1" applyBorder="1" applyAlignment="1">
      <alignment horizontal="center" vertical="center"/>
    </xf>
    <xf numFmtId="0" fontId="58" fillId="34" borderId="11" xfId="2" applyFont="1" applyFill="1" applyBorder="1" applyAlignment="1">
      <alignment horizontal="center" vertical="center"/>
    </xf>
    <xf numFmtId="0" fontId="59" fillId="32" borderId="41" xfId="2" applyFont="1" applyFill="1" applyBorder="1" applyAlignment="1">
      <alignment horizontal="center"/>
    </xf>
    <xf numFmtId="0" fontId="59" fillId="32" borderId="42" xfId="2" applyFont="1" applyFill="1" applyBorder="1" applyAlignment="1">
      <alignment horizontal="center"/>
    </xf>
    <xf numFmtId="0" fontId="60" fillId="32" borderId="45" xfId="2" applyFont="1" applyFill="1" applyBorder="1" applyAlignment="1">
      <alignment horizontal="center" vertical="center" wrapText="1"/>
    </xf>
    <xf numFmtId="0" fontId="60" fillId="32" borderId="18" xfId="2" applyFont="1" applyFill="1" applyBorder="1" applyAlignment="1">
      <alignment horizontal="center" vertical="center" wrapText="1"/>
    </xf>
    <xf numFmtId="0" fontId="60" fillId="32" borderId="46" xfId="2" applyFont="1" applyFill="1" applyBorder="1" applyAlignment="1">
      <alignment horizontal="center" vertical="center" wrapText="1"/>
    </xf>
    <xf numFmtId="0" fontId="60" fillId="32" borderId="13" xfId="2" applyFont="1" applyFill="1" applyBorder="1" applyAlignment="1">
      <alignment horizontal="center" vertical="center" wrapText="1"/>
    </xf>
    <xf numFmtId="0" fontId="60" fillId="32" borderId="15" xfId="2" applyFont="1" applyFill="1" applyBorder="1" applyAlignment="1">
      <alignment horizontal="center" vertical="center" wrapText="1"/>
    </xf>
    <xf numFmtId="0" fontId="60" fillId="32" borderId="48" xfId="2" applyFont="1" applyFill="1" applyBorder="1" applyAlignment="1">
      <alignment horizontal="center" vertical="center" wrapText="1"/>
    </xf>
    <xf numFmtId="0" fontId="50" fillId="32" borderId="37" xfId="2" applyFont="1" applyFill="1" applyBorder="1" applyAlignment="1">
      <alignment horizontal="center"/>
    </xf>
    <xf numFmtId="0" fontId="53" fillId="0" borderId="45" xfId="2" applyFont="1" applyBorder="1" applyAlignment="1">
      <alignment wrapText="1"/>
    </xf>
    <xf numFmtId="0" fontId="53" fillId="0" borderId="18" xfId="2" applyFont="1" applyBorder="1" applyAlignment="1">
      <alignment wrapText="1"/>
    </xf>
    <xf numFmtId="0" fontId="26" fillId="0" borderId="18" xfId="2" applyFont="1" applyBorder="1" applyAlignment="1">
      <alignment wrapText="1"/>
    </xf>
    <xf numFmtId="0" fontId="26" fillId="0" borderId="46" xfId="2" applyFont="1" applyBorder="1" applyAlignment="1">
      <alignment wrapText="1"/>
    </xf>
    <xf numFmtId="0" fontId="53" fillId="0" borderId="47" xfId="2" applyFont="1" applyBorder="1" applyAlignment="1">
      <alignment wrapText="1"/>
    </xf>
    <xf numFmtId="0" fontId="53" fillId="0" borderId="0" xfId="2" applyFont="1" applyBorder="1" applyAlignment="1">
      <alignment wrapText="1"/>
    </xf>
    <xf numFmtId="0" fontId="26" fillId="0" borderId="0" xfId="2" applyFont="1" applyBorder="1" applyAlignment="1">
      <alignment wrapText="1"/>
    </xf>
    <xf numFmtId="0" fontId="26" fillId="0" borderId="40" xfId="2" applyFont="1" applyBorder="1" applyAlignment="1">
      <alignment wrapText="1"/>
    </xf>
    <xf numFmtId="0" fontId="53" fillId="0" borderId="40" xfId="2" applyFont="1" applyBorder="1" applyAlignment="1">
      <alignment wrapText="1"/>
    </xf>
    <xf numFmtId="0" fontId="53" fillId="0" borderId="13" xfId="2" applyFont="1" applyBorder="1" applyAlignment="1">
      <alignment wrapText="1"/>
    </xf>
    <xf numFmtId="0" fontId="53" fillId="0" borderId="15" xfId="2" applyFont="1" applyBorder="1" applyAlignment="1">
      <alignment wrapText="1"/>
    </xf>
    <xf numFmtId="0" fontId="26" fillId="0" borderId="15" xfId="2" applyFont="1" applyBorder="1" applyAlignment="1">
      <alignment wrapText="1"/>
    </xf>
    <xf numFmtId="0" fontId="26" fillId="0" borderId="48" xfId="2" applyFont="1" applyBorder="1" applyAlignment="1">
      <alignment wrapText="1"/>
    </xf>
  </cellXfs>
  <cellStyles count="169">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A3 297 x 420 mm" xfId="53"/>
    <cellStyle name="Buena 2" xfId="23"/>
    <cellStyle name="Cálculo 2" xfId="24"/>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uro" xfId="113"/>
    <cellStyle name="Hipervínculo 2" xfId="164"/>
    <cellStyle name="Hipervínculo 3" xfId="165"/>
    <cellStyle name="Incorrecto 2" xfId="35"/>
    <cellStyle name="Millares" xfId="50" builtinId="3"/>
    <cellStyle name="Millares 2" xfId="3"/>
    <cellStyle name="Millares 2 2" xfId="54"/>
    <cellStyle name="Millares 2 2 2" xfId="124"/>
    <cellStyle name="Millares 2 3" xfId="52"/>
    <cellStyle name="Millares 2 3 2" xfId="125"/>
    <cellStyle name="Millares 2 4" xfId="55"/>
    <cellStyle name="Millares 2 4 2" xfId="126"/>
    <cellStyle name="Millares 2 5" xfId="56"/>
    <cellStyle name="Millares 2 5 2" xfId="127"/>
    <cellStyle name="Millares 2 6" xfId="57"/>
    <cellStyle name="Millares 2 6 2" xfId="128"/>
    <cellStyle name="Millares 2 7" xfId="58"/>
    <cellStyle name="Millares 2 7 2" xfId="129"/>
    <cellStyle name="Millares 2 8" xfId="130"/>
    <cellStyle name="Millares 3" xfId="36"/>
    <cellStyle name="Millares 3 2" xfId="59"/>
    <cellStyle name="Millares 3 2 2" xfId="131"/>
    <cellStyle name="Millares 3 3" xfId="60"/>
    <cellStyle name="Millares 3 3 2" xfId="132"/>
    <cellStyle name="Millares 3 4" xfId="61"/>
    <cellStyle name="Millares 3 4 2" xfId="133"/>
    <cellStyle name="Millares 3 5" xfId="62"/>
    <cellStyle name="Millares 3 5 2" xfId="134"/>
    <cellStyle name="Millares 3 6" xfId="135"/>
    <cellStyle name="Millares 4" xfId="63"/>
    <cellStyle name="Millares 4 2" xfId="136"/>
    <cellStyle name="Millares 5" xfId="114"/>
    <cellStyle name="Millares 6" xfId="64"/>
    <cellStyle name="Millares 6 2" xfId="65"/>
    <cellStyle name="Millares 6 3" xfId="66"/>
    <cellStyle name="Millares 6 4" xfId="67"/>
    <cellStyle name="Millares 6 5" xfId="68"/>
    <cellStyle name="Millares 7" xfId="115"/>
    <cellStyle name="Millares 8" xfId="116"/>
    <cellStyle name="Moneda" xfId="111" builtinId="4"/>
    <cellStyle name="Moneda 2" xfId="69"/>
    <cellStyle name="Moneda 2 2" xfId="70"/>
    <cellStyle name="Moneda 2 2 2" xfId="137"/>
    <cellStyle name="Moneda 2 3" xfId="71"/>
    <cellStyle name="Moneda 2 3 2" xfId="138"/>
    <cellStyle name="Moneda 2 4" xfId="72"/>
    <cellStyle name="Moneda 2 4 2" xfId="139"/>
    <cellStyle name="Moneda 2 5" xfId="73"/>
    <cellStyle name="Moneda 2 5 2" xfId="140"/>
    <cellStyle name="Moneda 2 6" xfId="141"/>
    <cellStyle name="Moneda 3" xfId="74"/>
    <cellStyle name="Moneda 3 2" xfId="142"/>
    <cellStyle name="Moneda 4" xfId="75"/>
    <cellStyle name="Moneda 4 2" xfId="76"/>
    <cellStyle name="Moneda 4 2 2" xfId="143"/>
    <cellStyle name="Moneda 4 3" xfId="77"/>
    <cellStyle name="Moneda 4 3 2" xfId="144"/>
    <cellStyle name="Moneda 4 4" xfId="78"/>
    <cellStyle name="Moneda 4 4 2" xfId="145"/>
    <cellStyle name="Moneda 4 5" xfId="79"/>
    <cellStyle name="Moneda 4 5 2" xfId="146"/>
    <cellStyle name="Moneda 4 6" xfId="147"/>
    <cellStyle name="Moneda 4 7" xfId="148"/>
    <cellStyle name="Moneda 5" xfId="80"/>
    <cellStyle name="Moneda 5 2" xfId="149"/>
    <cellStyle name="Moneda 6" xfId="81"/>
    <cellStyle name="Moneda 6 2" xfId="150"/>
    <cellStyle name="Moneda 7" xfId="151"/>
    <cellStyle name="Moneda 7 2" xfId="152"/>
    <cellStyle name="Moneda 8" xfId="153"/>
    <cellStyle name="Neutral 2" xfId="37"/>
    <cellStyle name="Normal" xfId="0" builtinId="0"/>
    <cellStyle name="Normal 10" xfId="163"/>
    <cellStyle name="Normal 11" xfId="166"/>
    <cellStyle name="Normal 2" xfId="4"/>
    <cellStyle name="Normal 2 2" xfId="47"/>
    <cellStyle name="Normal 2 2 2" xfId="154"/>
    <cellStyle name="Normal 2 2 3" xfId="155"/>
    <cellStyle name="Normal 2 3" xfId="117"/>
    <cellStyle name="Normal 3" xfId="1"/>
    <cellStyle name="Normal 3 2" xfId="82"/>
    <cellStyle name="Normal 3 2 2" xfId="83"/>
    <cellStyle name="Normal 3 2 3" xfId="84"/>
    <cellStyle name="Normal 3 2 4" xfId="85"/>
    <cellStyle name="Normal 3 2 5" xfId="86"/>
    <cellStyle name="Normal 3 3" xfId="87"/>
    <cellStyle name="Normal 3 3 2" xfId="88"/>
    <cellStyle name="Normal 3 3 3" xfId="89"/>
    <cellStyle name="Normal 3 3 4" xfId="90"/>
    <cellStyle name="Normal 3 3 5" xfId="91"/>
    <cellStyle name="Normal 3 4" xfId="92"/>
    <cellStyle name="Normal 3 5" xfId="93"/>
    <cellStyle name="Normal 3 6" xfId="94"/>
    <cellStyle name="Normal 3 7" xfId="95"/>
    <cellStyle name="Normal 3 8" xfId="51"/>
    <cellStyle name="Normal 3 9" xfId="156"/>
    <cellStyle name="Normal 4" xfId="48"/>
    <cellStyle name="Normal 4 2" xfId="96"/>
    <cellStyle name="Normal 4 3" xfId="157"/>
    <cellStyle name="Normal 5" xfId="97"/>
    <cellStyle name="Normal 5 2" xfId="98"/>
    <cellStyle name="Normal 5 2 2" xfId="99"/>
    <cellStyle name="Normal 5 2 3" xfId="100"/>
    <cellStyle name="Normal 5 2 4" xfId="101"/>
    <cellStyle name="Normal 5 2 5" xfId="102"/>
    <cellStyle name="Normal 5 3" xfId="103"/>
    <cellStyle name="Normal 5 4" xfId="104"/>
    <cellStyle name="Normal 5 5" xfId="105"/>
    <cellStyle name="Normal 5 6" xfId="106"/>
    <cellStyle name="Normal 5 7" xfId="158"/>
    <cellStyle name="Normal 6" xfId="107"/>
    <cellStyle name="Normal 6 2" xfId="167"/>
    <cellStyle name="Normal 7" xfId="108"/>
    <cellStyle name="Normal 7 2" xfId="159"/>
    <cellStyle name="Normal 7 3" xfId="160"/>
    <cellStyle name="Normal 8" xfId="118"/>
    <cellStyle name="Normal 8 2" xfId="161"/>
    <cellStyle name="Normal 9" xfId="119"/>
    <cellStyle name="Normal_COG 2010" xfId="2"/>
    <cellStyle name="Notas 2" xfId="38"/>
    <cellStyle name="Notas 3" xfId="109"/>
    <cellStyle name="Porcentaje" xfId="112" builtinId="5"/>
    <cellStyle name="Porcentaje 2" xfId="49"/>
    <cellStyle name="Porcentaje 2 2" xfId="168"/>
    <cellStyle name="Porcentaje 3" xfId="110"/>
    <cellStyle name="Porcentaje 4" xfId="162"/>
    <cellStyle name="Porcentual 2" xfId="120"/>
    <cellStyle name="Porcentual 2 2" xfId="121"/>
    <cellStyle name="Porcentual 3" xfId="122"/>
    <cellStyle name="Porcentual 4" xfId="123"/>
    <cellStyle name="Salida 2" xfId="39"/>
    <cellStyle name="Texto de advertencia 2" xfId="40"/>
    <cellStyle name="Texto explicativo 2" xfId="41"/>
    <cellStyle name="Título 1 2" xfId="43"/>
    <cellStyle name="Título 2 2" xfId="44"/>
    <cellStyle name="Título 3 2" xfId="45"/>
    <cellStyle name="Título 4" xfId="42"/>
    <cellStyle name="Total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2</xdr:row>
      <xdr:rowOff>47625</xdr:rowOff>
    </xdr:from>
    <xdr:to>
      <xdr:col>3</xdr:col>
      <xdr:colOff>1231107</xdr:colOff>
      <xdr:row>6</xdr:row>
      <xdr:rowOff>28575</xdr:rowOff>
    </xdr:to>
    <xdr:grpSp>
      <xdr:nvGrpSpPr>
        <xdr:cNvPr id="2" name="Group 13"/>
        <xdr:cNvGrpSpPr>
          <a:grpSpLocks/>
        </xdr:cNvGrpSpPr>
      </xdr:nvGrpSpPr>
      <xdr:grpSpPr bwMode="auto">
        <a:xfrm>
          <a:off x="839997" y="353144"/>
          <a:ext cx="2925119" cy="663874"/>
          <a:chOff x="1260" y="5082"/>
          <a:chExt cx="2473" cy="576"/>
        </a:xfrm>
      </xdr:grpSpPr>
      <xdr:sp macro="" textlink="">
        <xdr:nvSpPr>
          <xdr:cNvPr id="3" name="WordArt 15"/>
          <xdr:cNvSpPr>
            <a:spLocks noChangeArrowheads="1" noChangeShapeType="1" noTextEdit="1"/>
          </xdr:cNvSpPr>
        </xdr:nvSpPr>
        <xdr:spPr bwMode="auto">
          <a:xfrm>
            <a:off x="2204" y="5133"/>
            <a:ext cx="1529" cy="440"/>
          </a:xfrm>
          <a:prstGeom prst="rect">
            <a:avLst/>
          </a:prstGeom>
          <a:extLst>
            <a:ext uri="{91240B29-F687-4F45-9708-019B960494DF}">
              <a14:hiddenLine xmlns:a14="http://schemas.microsoft.com/office/drawing/2010/main" w="9525">
                <a:solidFill>
                  <a:srgbClr val="FFFFFF"/>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s-MX" sz="2000" kern="10" spc="0">
                <a:ln>
                  <a:noFill/>
                </a:ln>
                <a:solidFill>
                  <a:srgbClr val="000000"/>
                </a:solidFill>
                <a:effectLst/>
                <a:latin typeface="Arial Unicode MS"/>
                <a:ea typeface="Arial Unicode MS"/>
                <a:cs typeface="Arial Unicode MS"/>
              </a:rPr>
              <a:t>Fideicomiso</a:t>
            </a:r>
          </a:p>
          <a:p>
            <a:pPr algn="l" rtl="0">
              <a:buNone/>
            </a:pPr>
            <a:r>
              <a:rPr lang="es-MX" sz="2000" kern="10" spc="0">
                <a:ln>
                  <a:noFill/>
                </a:ln>
                <a:solidFill>
                  <a:srgbClr val="000000"/>
                </a:solidFill>
                <a:effectLst/>
                <a:latin typeface="Arial Unicode MS"/>
                <a:ea typeface="Arial Unicode MS"/>
                <a:cs typeface="Arial Unicode MS"/>
              </a:rPr>
              <a:t>Ciudad Industrial</a:t>
            </a:r>
          </a:p>
          <a:p>
            <a:pPr algn="l" rtl="0">
              <a:buNone/>
            </a:pPr>
            <a:r>
              <a:rPr lang="es-MX" sz="2000" kern="10" spc="0">
                <a:ln>
                  <a:noFill/>
                </a:ln>
                <a:solidFill>
                  <a:srgbClr val="000000"/>
                </a:solidFill>
                <a:effectLst/>
                <a:latin typeface="Arial Unicode MS"/>
                <a:ea typeface="Arial Unicode MS"/>
                <a:cs typeface="Arial Unicode MS"/>
              </a:rPr>
              <a:t>de León</a:t>
            </a:r>
          </a:p>
        </xdr:txBody>
      </xdr:sp>
      <xdr:pic>
        <xdr:nvPicPr>
          <xdr:cNvPr id="4"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1260" y="5082"/>
            <a:ext cx="898" cy="576"/>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295274</xdr:colOff>
      <xdr:row>19</xdr:row>
      <xdr:rowOff>0</xdr:rowOff>
    </xdr:from>
    <xdr:to>
      <xdr:col>3</xdr:col>
      <xdr:colOff>295273</xdr:colOff>
      <xdr:row>22</xdr:row>
      <xdr:rowOff>123825</xdr:rowOff>
    </xdr:to>
    <xdr:pic>
      <xdr:nvPicPr>
        <xdr:cNvPr id="11"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95274" y="3543300"/>
          <a:ext cx="1771649" cy="666750"/>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371475</xdr:colOff>
      <xdr:row>55</xdr:row>
      <xdr:rowOff>0</xdr:rowOff>
    </xdr:from>
    <xdr:to>
      <xdr:col>3</xdr:col>
      <xdr:colOff>504825</xdr:colOff>
      <xdr:row>58</xdr:row>
      <xdr:rowOff>95250</xdr:rowOff>
    </xdr:to>
    <xdr:pic>
      <xdr:nvPicPr>
        <xdr:cNvPr id="12"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371475" y="11982450"/>
          <a:ext cx="1905000" cy="666750"/>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361950</xdr:colOff>
      <xdr:row>93</xdr:row>
      <xdr:rowOff>47625</xdr:rowOff>
    </xdr:from>
    <xdr:to>
      <xdr:col>3</xdr:col>
      <xdr:colOff>657224</xdr:colOff>
      <xdr:row>97</xdr:row>
      <xdr:rowOff>0</xdr:rowOff>
    </xdr:to>
    <xdr:pic>
      <xdr:nvPicPr>
        <xdr:cNvPr id="13"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361950" y="21050250"/>
          <a:ext cx="2066924" cy="752475"/>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754812</xdr:colOff>
      <xdr:row>2</xdr:row>
      <xdr:rowOff>47625</xdr:rowOff>
    </xdr:from>
    <xdr:to>
      <xdr:col>5</xdr:col>
      <xdr:colOff>988443</xdr:colOff>
      <xdr:row>6</xdr:row>
      <xdr:rowOff>28575</xdr:rowOff>
    </xdr:to>
    <xdr:grpSp>
      <xdr:nvGrpSpPr>
        <xdr:cNvPr id="2" name="Group 13"/>
        <xdr:cNvGrpSpPr>
          <a:grpSpLocks/>
        </xdr:cNvGrpSpPr>
      </xdr:nvGrpSpPr>
      <xdr:grpSpPr bwMode="auto">
        <a:xfrm>
          <a:off x="2282406" y="353144"/>
          <a:ext cx="2893443" cy="699818"/>
          <a:chOff x="1260" y="5082"/>
          <a:chExt cx="2473" cy="576"/>
        </a:xfrm>
      </xdr:grpSpPr>
      <xdr:sp macro="" textlink="">
        <xdr:nvSpPr>
          <xdr:cNvPr id="3" name="WordArt 15"/>
          <xdr:cNvSpPr>
            <a:spLocks noChangeArrowheads="1" noChangeShapeType="1" noTextEdit="1"/>
          </xdr:cNvSpPr>
        </xdr:nvSpPr>
        <xdr:spPr bwMode="auto">
          <a:xfrm>
            <a:off x="2204" y="5133"/>
            <a:ext cx="1529" cy="440"/>
          </a:xfrm>
          <a:prstGeom prst="rect">
            <a:avLst/>
          </a:prstGeom>
          <a:extLst>
            <a:ext uri="{91240B29-F687-4F45-9708-019B960494DF}">
              <a14:hiddenLine xmlns:a14="http://schemas.microsoft.com/office/drawing/2010/main" w="9525">
                <a:solidFill>
                  <a:srgbClr val="FFFFFF"/>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s-MX" sz="2000" kern="10" spc="0">
                <a:ln>
                  <a:noFill/>
                </a:ln>
                <a:solidFill>
                  <a:srgbClr val="000000"/>
                </a:solidFill>
                <a:effectLst/>
                <a:latin typeface="Arial Unicode MS"/>
                <a:ea typeface="Arial Unicode MS"/>
                <a:cs typeface="Arial Unicode MS"/>
              </a:rPr>
              <a:t>Fideicomiso</a:t>
            </a:r>
          </a:p>
          <a:p>
            <a:pPr algn="l" rtl="0">
              <a:buNone/>
            </a:pPr>
            <a:r>
              <a:rPr lang="es-MX" sz="2000" kern="10" spc="0">
                <a:ln>
                  <a:noFill/>
                </a:ln>
                <a:solidFill>
                  <a:srgbClr val="000000"/>
                </a:solidFill>
                <a:effectLst/>
                <a:latin typeface="Arial Unicode MS"/>
                <a:ea typeface="Arial Unicode MS"/>
                <a:cs typeface="Arial Unicode MS"/>
              </a:rPr>
              <a:t>Ciudad Industrial</a:t>
            </a:r>
          </a:p>
          <a:p>
            <a:pPr algn="l" rtl="0">
              <a:buNone/>
            </a:pPr>
            <a:r>
              <a:rPr lang="es-MX" sz="2000" kern="10" spc="0">
                <a:ln>
                  <a:noFill/>
                </a:ln>
                <a:solidFill>
                  <a:srgbClr val="000000"/>
                </a:solidFill>
                <a:effectLst/>
                <a:latin typeface="Arial Unicode MS"/>
                <a:ea typeface="Arial Unicode MS"/>
                <a:cs typeface="Arial Unicode MS"/>
              </a:rPr>
              <a:t>de León</a:t>
            </a:r>
          </a:p>
        </xdr:txBody>
      </xdr:sp>
      <xdr:pic>
        <xdr:nvPicPr>
          <xdr:cNvPr id="4"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1260" y="5082"/>
            <a:ext cx="898" cy="576"/>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745827</xdr:colOff>
      <xdr:row>100</xdr:row>
      <xdr:rowOff>8986</xdr:rowOff>
    </xdr:from>
    <xdr:to>
      <xdr:col>4</xdr:col>
      <xdr:colOff>682924</xdr:colOff>
      <xdr:row>104</xdr:row>
      <xdr:rowOff>0</xdr:rowOff>
    </xdr:to>
    <xdr:pic>
      <xdr:nvPicPr>
        <xdr:cNvPr id="7"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273421" y="20577594"/>
          <a:ext cx="1527593" cy="781769"/>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709884</xdr:colOff>
      <xdr:row>49</xdr:row>
      <xdr:rowOff>44931</xdr:rowOff>
    </xdr:from>
    <xdr:to>
      <xdr:col>4</xdr:col>
      <xdr:colOff>575094</xdr:colOff>
      <xdr:row>52</xdr:row>
      <xdr:rowOff>134789</xdr:rowOff>
    </xdr:to>
    <xdr:pic>
      <xdr:nvPicPr>
        <xdr:cNvPr id="9"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237478" y="11780450"/>
          <a:ext cx="1455706" cy="655966"/>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745827</xdr:colOff>
      <xdr:row>115</xdr:row>
      <xdr:rowOff>8986</xdr:rowOff>
    </xdr:from>
    <xdr:to>
      <xdr:col>4</xdr:col>
      <xdr:colOff>682924</xdr:colOff>
      <xdr:row>119</xdr:row>
      <xdr:rowOff>0</xdr:rowOff>
    </xdr:to>
    <xdr:pic>
      <xdr:nvPicPr>
        <xdr:cNvPr id="5"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269827" y="22592761"/>
          <a:ext cx="1527772" cy="791114"/>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745827</xdr:colOff>
      <xdr:row>92</xdr:row>
      <xdr:rowOff>8986</xdr:rowOff>
    </xdr:from>
    <xdr:to>
      <xdr:col>4</xdr:col>
      <xdr:colOff>682924</xdr:colOff>
      <xdr:row>96</xdr:row>
      <xdr:rowOff>0</xdr:rowOff>
    </xdr:to>
    <xdr:pic>
      <xdr:nvPicPr>
        <xdr:cNvPr id="2"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2269827" y="26097961"/>
          <a:ext cx="1527772" cy="791114"/>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107157</xdr:colOff>
      <xdr:row>7</xdr:row>
      <xdr:rowOff>59531</xdr:rowOff>
    </xdr:to>
    <xdr:grpSp>
      <xdr:nvGrpSpPr>
        <xdr:cNvPr id="2" name="Group 13"/>
        <xdr:cNvGrpSpPr>
          <a:grpSpLocks/>
        </xdr:cNvGrpSpPr>
      </xdr:nvGrpSpPr>
      <xdr:grpSpPr bwMode="auto">
        <a:xfrm>
          <a:off x="0" y="952500"/>
          <a:ext cx="2926557" cy="440531"/>
          <a:chOff x="1260" y="5082"/>
          <a:chExt cx="2473" cy="576"/>
        </a:xfrm>
      </xdr:grpSpPr>
      <xdr:sp macro="" textlink="">
        <xdr:nvSpPr>
          <xdr:cNvPr id="3" name="WordArt 15"/>
          <xdr:cNvSpPr>
            <a:spLocks noChangeArrowheads="1" noChangeShapeType="1" noTextEdit="1"/>
          </xdr:cNvSpPr>
        </xdr:nvSpPr>
        <xdr:spPr bwMode="auto">
          <a:xfrm>
            <a:off x="2204" y="5133"/>
            <a:ext cx="1529" cy="440"/>
          </a:xfrm>
          <a:prstGeom prst="rect">
            <a:avLst/>
          </a:prstGeom>
          <a:extLst>
            <a:ext uri="{91240B29-F687-4F45-9708-019B960494DF}">
              <a14:hiddenLine xmlns:a14="http://schemas.microsoft.com/office/drawing/2010/main" w="9525">
                <a:solidFill>
                  <a:srgbClr val="FFFFFF"/>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s-MX" sz="2000" kern="10" spc="0">
                <a:ln>
                  <a:noFill/>
                </a:ln>
                <a:solidFill>
                  <a:srgbClr val="000000"/>
                </a:solidFill>
                <a:effectLst/>
                <a:latin typeface="Arial Unicode MS"/>
                <a:ea typeface="Arial Unicode MS"/>
                <a:cs typeface="Arial Unicode MS"/>
              </a:rPr>
              <a:t>Fideicomiso</a:t>
            </a:r>
          </a:p>
          <a:p>
            <a:pPr algn="l" rtl="0">
              <a:buNone/>
            </a:pPr>
            <a:r>
              <a:rPr lang="es-MX" sz="2000" kern="10" spc="0">
                <a:ln>
                  <a:noFill/>
                </a:ln>
                <a:solidFill>
                  <a:srgbClr val="000000"/>
                </a:solidFill>
                <a:effectLst/>
                <a:latin typeface="Arial Unicode MS"/>
                <a:ea typeface="Arial Unicode MS"/>
                <a:cs typeface="Arial Unicode MS"/>
              </a:rPr>
              <a:t>Ciudad Industrial</a:t>
            </a:r>
          </a:p>
          <a:p>
            <a:pPr algn="l" rtl="0">
              <a:buNone/>
            </a:pPr>
            <a:r>
              <a:rPr lang="es-MX" sz="2000" kern="10" spc="0">
                <a:ln>
                  <a:noFill/>
                </a:ln>
                <a:solidFill>
                  <a:srgbClr val="000000"/>
                </a:solidFill>
                <a:effectLst/>
                <a:latin typeface="Arial Unicode MS"/>
                <a:ea typeface="Arial Unicode MS"/>
                <a:cs typeface="Arial Unicode MS"/>
              </a:rPr>
              <a:t>de León</a:t>
            </a:r>
          </a:p>
        </xdr:txBody>
      </xdr:sp>
      <xdr:pic>
        <xdr:nvPicPr>
          <xdr:cNvPr id="4" name="9 Imagen"/>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1260" y="5082"/>
            <a:ext cx="898" cy="576"/>
          </a:xfrm>
          <a:prstGeom prst="rect">
            <a:avLst/>
          </a:prstGeom>
          <a:noFill/>
          <a:ln>
            <a:noFill/>
          </a:ln>
          <a:extLst>
            <a:ext uri="{909E8E84-426E-40DD-AFC4-6F175D3DCCD1}">
              <a14:hiddenFill xmlns:a14="http://schemas.microsoft.com/office/drawing/2010/main">
                <a:solidFill>
                  <a:srgbClr val="000000"/>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1066800</xdr:colOff>
      <xdr:row>2</xdr:row>
      <xdr:rowOff>238125</xdr:rowOff>
    </xdr:to>
    <xdr:grpSp>
      <xdr:nvGrpSpPr>
        <xdr:cNvPr id="2" name="2 Grupo"/>
        <xdr:cNvGrpSpPr>
          <a:grpSpLocks/>
        </xdr:cNvGrpSpPr>
      </xdr:nvGrpSpPr>
      <xdr:grpSpPr bwMode="auto">
        <a:xfrm>
          <a:off x="0" y="333375"/>
          <a:ext cx="7591425" cy="571500"/>
          <a:chOff x="6753225" y="485775"/>
          <a:chExt cx="3649662" cy="595312"/>
        </a:xfrm>
      </xdr:grpSpPr>
      <xdr:sp macro="" textlink="">
        <xdr:nvSpPr>
          <xdr:cNvPr id="3" name="WordArt 11"/>
          <xdr:cNvSpPr>
            <a:spLocks noChangeArrowheads="1" noChangeShapeType="1" noTextEdit="1"/>
          </xdr:cNvSpPr>
        </xdr:nvSpPr>
        <xdr:spPr bwMode="auto">
          <a:xfrm>
            <a:off x="7898813" y="545306"/>
            <a:ext cx="2504074" cy="535781"/>
          </a:xfrm>
          <a:prstGeom prst="rect">
            <a:avLst/>
          </a:prstGeom>
        </xdr:spPr>
        <xdr:txBody>
          <a:bodyPr wrap="square" numCol="1" fromWordArt="1">
            <a:prstTxWarp prst="textPlain">
              <a:avLst>
                <a:gd name="adj" fmla="val 50000"/>
              </a:avLst>
            </a:prstTxWarp>
          </a:bodyPr>
          <a:lstStyle>
            <a:defPPr>
              <a:defRPr lang="es-ES"/>
            </a:defPPr>
            <a:lvl1pPr algn="l" rtl="0" fontAlgn="base">
              <a:spcBef>
                <a:spcPct val="0"/>
              </a:spcBef>
              <a:spcAft>
                <a:spcPct val="0"/>
              </a:spcAft>
              <a:defRPr sz="1600" kern="1200">
                <a:solidFill>
                  <a:schemeClr val="tx1"/>
                </a:solidFill>
                <a:latin typeface="Tahoma" pitchFamily="34" charset="0"/>
                <a:ea typeface="+mn-ea"/>
                <a:cs typeface="+mn-cs"/>
              </a:defRPr>
            </a:lvl1pPr>
            <a:lvl2pPr marL="457200" algn="l" rtl="0" fontAlgn="base">
              <a:spcBef>
                <a:spcPct val="0"/>
              </a:spcBef>
              <a:spcAft>
                <a:spcPct val="0"/>
              </a:spcAft>
              <a:defRPr sz="1600" kern="1200">
                <a:solidFill>
                  <a:schemeClr val="tx1"/>
                </a:solidFill>
                <a:latin typeface="Tahoma" pitchFamily="34" charset="0"/>
                <a:ea typeface="+mn-ea"/>
                <a:cs typeface="+mn-cs"/>
              </a:defRPr>
            </a:lvl2pPr>
            <a:lvl3pPr marL="914400" algn="l" rtl="0" fontAlgn="base">
              <a:spcBef>
                <a:spcPct val="0"/>
              </a:spcBef>
              <a:spcAft>
                <a:spcPct val="0"/>
              </a:spcAft>
              <a:defRPr sz="1600" kern="1200">
                <a:solidFill>
                  <a:schemeClr val="tx1"/>
                </a:solidFill>
                <a:latin typeface="Tahoma" pitchFamily="34" charset="0"/>
                <a:ea typeface="+mn-ea"/>
                <a:cs typeface="+mn-cs"/>
              </a:defRPr>
            </a:lvl3pPr>
            <a:lvl4pPr marL="1371600" algn="l" rtl="0" fontAlgn="base">
              <a:spcBef>
                <a:spcPct val="0"/>
              </a:spcBef>
              <a:spcAft>
                <a:spcPct val="0"/>
              </a:spcAft>
              <a:defRPr sz="1600" kern="1200">
                <a:solidFill>
                  <a:schemeClr val="tx1"/>
                </a:solidFill>
                <a:latin typeface="Tahoma" pitchFamily="34" charset="0"/>
                <a:ea typeface="+mn-ea"/>
                <a:cs typeface="+mn-cs"/>
              </a:defRPr>
            </a:lvl4pPr>
            <a:lvl5pPr marL="1828800" algn="l" rtl="0" fontAlgn="base">
              <a:spcBef>
                <a:spcPct val="0"/>
              </a:spcBef>
              <a:spcAft>
                <a:spcPct val="0"/>
              </a:spcAft>
              <a:defRPr sz="1600" kern="1200">
                <a:solidFill>
                  <a:schemeClr val="tx1"/>
                </a:solidFill>
                <a:latin typeface="Tahoma" pitchFamily="34" charset="0"/>
                <a:ea typeface="+mn-ea"/>
                <a:cs typeface="+mn-cs"/>
              </a:defRPr>
            </a:lvl5pPr>
            <a:lvl6pPr marL="2286000" algn="l" defTabSz="914400" rtl="0" eaLnBrk="1" latinLnBrk="0" hangingPunct="1">
              <a:defRPr sz="1600" kern="1200">
                <a:solidFill>
                  <a:schemeClr val="tx1"/>
                </a:solidFill>
                <a:latin typeface="Tahoma" pitchFamily="34" charset="0"/>
                <a:ea typeface="+mn-ea"/>
                <a:cs typeface="+mn-cs"/>
              </a:defRPr>
            </a:lvl6pPr>
            <a:lvl7pPr marL="2743200" algn="l" defTabSz="914400" rtl="0" eaLnBrk="1" latinLnBrk="0" hangingPunct="1">
              <a:defRPr sz="1600" kern="1200">
                <a:solidFill>
                  <a:schemeClr val="tx1"/>
                </a:solidFill>
                <a:latin typeface="Tahoma" pitchFamily="34" charset="0"/>
                <a:ea typeface="+mn-ea"/>
                <a:cs typeface="+mn-cs"/>
              </a:defRPr>
            </a:lvl7pPr>
            <a:lvl8pPr marL="3200400" algn="l" defTabSz="914400" rtl="0" eaLnBrk="1" latinLnBrk="0" hangingPunct="1">
              <a:defRPr sz="1600" kern="1200">
                <a:solidFill>
                  <a:schemeClr val="tx1"/>
                </a:solidFill>
                <a:latin typeface="Tahoma" pitchFamily="34" charset="0"/>
                <a:ea typeface="+mn-ea"/>
                <a:cs typeface="+mn-cs"/>
              </a:defRPr>
            </a:lvl8pPr>
            <a:lvl9pPr marL="3657600" algn="l" defTabSz="914400" rtl="0" eaLnBrk="1" latinLnBrk="0" hangingPunct="1">
              <a:defRPr sz="1600" kern="1200">
                <a:solidFill>
                  <a:schemeClr val="tx1"/>
                </a:solidFill>
                <a:latin typeface="Tahoma" pitchFamily="34" charset="0"/>
                <a:ea typeface="+mn-ea"/>
                <a:cs typeface="+mn-cs"/>
              </a:defRPr>
            </a:lvl9pPr>
          </a:lstStyle>
          <a:p>
            <a:r>
              <a:rPr lang="es-MX" sz="2000" kern="10">
                <a:ln w="9525">
                  <a:solidFill>
                    <a:srgbClr val="000000"/>
                  </a:solidFill>
                  <a:round/>
                  <a:headEnd/>
                  <a:tailEnd/>
                </a:ln>
                <a:solidFill>
                  <a:srgbClr val="000080"/>
                </a:solidFill>
                <a:latin typeface="Arial" pitchFamily="34" charset="0"/>
                <a:ea typeface="Arial Unicode MS"/>
                <a:cs typeface="Arial" pitchFamily="34" charset="0"/>
              </a:rPr>
              <a:t>Fideicomiso</a:t>
            </a:r>
          </a:p>
          <a:p>
            <a:r>
              <a:rPr lang="es-MX" sz="2000" kern="10">
                <a:ln w="9525">
                  <a:solidFill>
                    <a:srgbClr val="000000"/>
                  </a:solidFill>
                  <a:round/>
                  <a:headEnd/>
                  <a:tailEnd/>
                </a:ln>
                <a:solidFill>
                  <a:srgbClr val="000080"/>
                </a:solidFill>
                <a:latin typeface="Arial" pitchFamily="34" charset="0"/>
                <a:ea typeface="Arial Unicode MS"/>
                <a:cs typeface="Arial" pitchFamily="34" charset="0"/>
              </a:rPr>
              <a:t>Ciudad Industrial</a:t>
            </a:r>
          </a:p>
          <a:p>
            <a:r>
              <a:rPr lang="es-MX" sz="2000" kern="10">
                <a:ln w="9525">
                  <a:solidFill>
                    <a:srgbClr val="000000"/>
                  </a:solidFill>
                  <a:round/>
                  <a:headEnd/>
                  <a:tailEnd/>
                </a:ln>
                <a:solidFill>
                  <a:srgbClr val="000080"/>
                </a:solidFill>
                <a:latin typeface="Arial" pitchFamily="34" charset="0"/>
                <a:ea typeface="Arial Unicode MS"/>
                <a:cs typeface="Arial" pitchFamily="34" charset="0"/>
              </a:rPr>
              <a:t>de León</a:t>
            </a:r>
            <a:endParaRPr lang="es-ES" sz="2000" kern="10">
              <a:ln w="9525">
                <a:solidFill>
                  <a:srgbClr val="000000"/>
                </a:solidFill>
                <a:round/>
                <a:headEnd/>
                <a:tailEnd/>
              </a:ln>
              <a:solidFill>
                <a:srgbClr val="000080"/>
              </a:solidFill>
              <a:latin typeface="Arial" pitchFamily="34" charset="0"/>
              <a:ea typeface="Arial Unicode MS"/>
              <a:cs typeface="Arial" pitchFamily="34" charset="0"/>
            </a:endParaRPr>
          </a:p>
        </xdr:txBody>
      </xdr:sp>
      <xdr:pic>
        <xdr:nvPicPr>
          <xdr:cNvPr id="4"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485775"/>
            <a:ext cx="1058862"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F133"/>
  <sheetViews>
    <sheetView topLeftCell="G1" zoomScale="106" zoomScaleNormal="106" workbookViewId="0">
      <selection activeCell="M28" sqref="M28:N28"/>
    </sheetView>
  </sheetViews>
  <sheetFormatPr baseColWidth="10" defaultRowHeight="12"/>
  <cols>
    <col min="1" max="1" width="11.42578125" style="2"/>
    <col min="2" max="2" width="11.5703125" style="2" customWidth="1"/>
    <col min="3" max="3" width="15" style="2" customWidth="1"/>
    <col min="4" max="4" width="49.85546875" style="2" customWidth="1"/>
    <col min="5" max="5" width="1.5703125" style="2" customWidth="1"/>
    <col min="6" max="6" width="17.28515625" style="2" customWidth="1"/>
    <col min="7" max="7" width="3.42578125" style="2" customWidth="1"/>
    <col min="8" max="8" width="19.42578125" style="2" customWidth="1"/>
    <col min="9" max="9" width="17.7109375" style="2" bestFit="1" customWidth="1"/>
    <col min="10" max="10" width="18.85546875" style="2" customWidth="1"/>
    <col min="11" max="11" width="11.42578125" style="2" customWidth="1"/>
    <col min="12" max="12" width="13.85546875" style="2" customWidth="1"/>
    <col min="13" max="13" width="11.85546875" style="2" customWidth="1"/>
    <col min="14" max="14" width="13.5703125" style="2" customWidth="1"/>
    <col min="15" max="15" width="12.7109375" style="2" customWidth="1"/>
    <col min="16" max="17" width="13.28515625" style="2" customWidth="1"/>
    <col min="18" max="18" width="17.42578125" style="2" customWidth="1"/>
    <col min="19" max="19" width="4" style="2" customWidth="1"/>
    <col min="20" max="20" width="14.7109375" style="2" bestFit="1" customWidth="1"/>
    <col min="21" max="21" width="4.5703125" style="2" customWidth="1"/>
    <col min="22" max="22" width="12.42578125" style="2" bestFit="1" customWidth="1"/>
    <col min="23" max="16384" width="11.42578125" style="2"/>
  </cols>
  <sheetData>
    <row r="5" spans="2:21" ht="15">
      <c r="D5" s="384" t="s">
        <v>66</v>
      </c>
      <c r="E5" s="384"/>
      <c r="F5" s="384"/>
      <c r="G5" s="384"/>
      <c r="H5" s="384"/>
      <c r="I5" s="384"/>
    </row>
    <row r="6" spans="2:21" ht="15">
      <c r="D6" s="385" t="s">
        <v>118</v>
      </c>
      <c r="E6" s="385"/>
      <c r="F6" s="385"/>
      <c r="G6" s="385"/>
      <c r="H6" s="385"/>
      <c r="I6" s="385"/>
    </row>
    <row r="7" spans="2:21" ht="15">
      <c r="D7" s="42"/>
    </row>
    <row r="8" spans="2:21" ht="15" customHeight="1">
      <c r="B8" s="386" t="s">
        <v>101</v>
      </c>
      <c r="C8" s="387" t="s">
        <v>50</v>
      </c>
      <c r="D8" s="43" t="s">
        <v>0</v>
      </c>
      <c r="E8" s="44"/>
      <c r="F8" s="386" t="s">
        <v>121</v>
      </c>
      <c r="G8" s="106"/>
      <c r="H8" s="387" t="s">
        <v>130</v>
      </c>
      <c r="I8" s="389" t="s">
        <v>131</v>
      </c>
      <c r="J8" s="387" t="s">
        <v>2275</v>
      </c>
      <c r="K8" s="69"/>
      <c r="L8" s="69"/>
      <c r="M8" s="69"/>
      <c r="N8" s="69"/>
      <c r="O8" s="69"/>
      <c r="P8" s="69"/>
      <c r="Q8" s="69"/>
      <c r="R8" s="69"/>
    </row>
    <row r="9" spans="2:21" ht="30" customHeight="1">
      <c r="B9" s="386"/>
      <c r="C9" s="388"/>
      <c r="D9" s="43" t="s">
        <v>2</v>
      </c>
      <c r="E9" s="44"/>
      <c r="F9" s="386"/>
      <c r="G9" s="106"/>
      <c r="H9" s="388"/>
      <c r="I9" s="389"/>
      <c r="J9" s="388"/>
      <c r="K9" s="69"/>
      <c r="L9" s="69"/>
      <c r="M9" s="69"/>
      <c r="N9" s="69"/>
      <c r="O9" s="69"/>
      <c r="P9" s="69"/>
      <c r="Q9" s="69"/>
      <c r="R9" s="69"/>
    </row>
    <row r="10" spans="2:21" ht="23.25" hidden="1" customHeight="1" thickBot="1">
      <c r="B10" s="8">
        <v>101</v>
      </c>
      <c r="C10" s="8"/>
      <c r="D10" s="9" t="s">
        <v>46</v>
      </c>
      <c r="E10" s="44"/>
      <c r="F10" s="3"/>
      <c r="G10" s="111"/>
      <c r="H10" s="1">
        <v>0</v>
      </c>
      <c r="I10" s="3" t="e">
        <f>#REF!+#REF!+#REF!+#REF!+#REF!+#REF!+#REF!+#REF!+#REF!+#REF!+#REF!+#REF!</f>
        <v>#REF!</v>
      </c>
      <c r="J10" s="4" t="e">
        <f>F10-I10</f>
        <v>#REF!</v>
      </c>
      <c r="K10" s="70"/>
      <c r="L10" s="70"/>
      <c r="M10" s="70"/>
      <c r="N10" s="70"/>
      <c r="O10" s="70"/>
      <c r="P10" s="70"/>
      <c r="Q10" s="70"/>
      <c r="R10" s="70"/>
    </row>
    <row r="11" spans="2:21" ht="23.25" customHeight="1">
      <c r="B11" s="140">
        <v>1122</v>
      </c>
      <c r="C11" s="141"/>
      <c r="D11" s="125" t="s">
        <v>59</v>
      </c>
      <c r="E11" s="142"/>
      <c r="F11" s="143">
        <v>233416.25</v>
      </c>
      <c r="G11" s="107"/>
      <c r="H11" s="143">
        <v>233425.97</v>
      </c>
      <c r="I11" s="135">
        <f>+H11+L11</f>
        <v>352428.57</v>
      </c>
      <c r="J11" s="135">
        <f>29750.65*12</f>
        <v>357007.80000000005</v>
      </c>
      <c r="K11" s="70"/>
      <c r="L11" s="70">
        <f>29750.65*4</f>
        <v>119002.6</v>
      </c>
      <c r="M11" s="70"/>
      <c r="N11" s="70"/>
      <c r="O11" s="70"/>
      <c r="P11" s="70"/>
      <c r="Q11" s="70"/>
      <c r="R11" s="70"/>
    </row>
    <row r="12" spans="2:21" ht="21" customHeight="1">
      <c r="B12" s="140">
        <v>4159</v>
      </c>
      <c r="C12" s="141"/>
      <c r="D12" s="125" t="s">
        <v>60</v>
      </c>
      <c r="E12" s="142"/>
      <c r="F12" s="143">
        <v>0</v>
      </c>
      <c r="G12" s="107"/>
      <c r="H12" s="143">
        <v>0</v>
      </c>
      <c r="I12" s="135">
        <f t="shared" ref="I12" si="0">F12-H12</f>
        <v>0</v>
      </c>
      <c r="J12" s="135">
        <v>0</v>
      </c>
      <c r="K12" s="64"/>
      <c r="L12" s="182">
        <f>200000*5</f>
        <v>1000000</v>
      </c>
      <c r="M12" s="64"/>
      <c r="N12" s="64"/>
      <c r="O12" s="64"/>
      <c r="P12" s="64"/>
      <c r="Q12" s="64"/>
      <c r="R12" s="64"/>
      <c r="T12" s="48">
        <v>54.45</v>
      </c>
      <c r="U12" s="48"/>
    </row>
    <row r="13" spans="2:21" ht="15.75" customHeight="1">
      <c r="B13" s="141">
        <v>4311</v>
      </c>
      <c r="C13" s="141"/>
      <c r="D13" s="144" t="s">
        <v>61</v>
      </c>
      <c r="E13" s="142"/>
      <c r="F13" s="148">
        <v>1000000</v>
      </c>
      <c r="G13" s="108"/>
      <c r="H13" s="145">
        <v>1386483.56</v>
      </c>
      <c r="I13" s="149">
        <f>+H13+L12</f>
        <v>2386483.56</v>
      </c>
      <c r="J13" s="135">
        <v>1200000</v>
      </c>
      <c r="K13" s="64"/>
      <c r="L13" s="64"/>
      <c r="M13" s="64"/>
      <c r="N13" s="64"/>
      <c r="O13" s="64"/>
      <c r="P13" s="64"/>
      <c r="Q13" s="64"/>
      <c r="R13" s="64"/>
      <c r="T13" s="48">
        <v>853638.96</v>
      </c>
      <c r="U13" s="48"/>
    </row>
    <row r="14" spans="2:21" ht="15.75" customHeight="1">
      <c r="B14" s="141">
        <v>4319</v>
      </c>
      <c r="C14" s="141"/>
      <c r="D14" s="144" t="s">
        <v>62</v>
      </c>
      <c r="E14" s="142"/>
      <c r="F14" s="145"/>
      <c r="G14" s="108"/>
      <c r="H14" s="145">
        <v>5500</v>
      </c>
      <c r="I14" s="149">
        <v>30000</v>
      </c>
      <c r="J14" s="135">
        <v>0</v>
      </c>
      <c r="K14" s="64"/>
      <c r="L14" s="64">
        <f>J113</f>
        <v>4313400</v>
      </c>
      <c r="M14" s="64"/>
      <c r="N14" s="64"/>
      <c r="O14" s="64"/>
      <c r="P14" s="64"/>
      <c r="Q14" s="64"/>
      <c r="R14" s="64"/>
      <c r="T14" s="48">
        <v>37304.120000000003</v>
      </c>
      <c r="U14" s="48"/>
    </row>
    <row r="15" spans="2:21" ht="15.75" customHeight="1">
      <c r="B15" s="141"/>
      <c r="C15" s="141"/>
      <c r="D15" s="144" t="s">
        <v>65</v>
      </c>
      <c r="E15" s="142"/>
      <c r="F15" s="146">
        <f>SUM(F11:F14)</f>
        <v>1233416.25</v>
      </c>
      <c r="G15" s="109"/>
      <c r="H15" s="146">
        <f>SUM(H11:H14)</f>
        <v>1625409.53</v>
      </c>
      <c r="I15" s="146">
        <f>SUM(I11:I14)</f>
        <v>2768912.13</v>
      </c>
      <c r="J15" s="146">
        <f>SUM(J11:J14)</f>
        <v>1557007.8</v>
      </c>
      <c r="K15" s="64"/>
      <c r="L15" s="64">
        <f>+L14-J15</f>
        <v>2756392.2</v>
      </c>
      <c r="M15" s="64"/>
      <c r="N15" s="64"/>
      <c r="O15" s="64"/>
      <c r="P15" s="64"/>
      <c r="Q15" s="64"/>
      <c r="R15" s="64"/>
      <c r="T15" s="51">
        <f>SUM(T12:T14)</f>
        <v>890997.52999999991</v>
      </c>
    </row>
    <row r="16" spans="2:21" ht="15.75" customHeight="1">
      <c r="B16" s="141"/>
      <c r="C16" s="141"/>
      <c r="D16" s="144" t="s">
        <v>119</v>
      </c>
      <c r="E16" s="142"/>
      <c r="F16" s="145">
        <v>3478724.66</v>
      </c>
      <c r="G16" s="108"/>
      <c r="H16" s="147">
        <v>3478724.66</v>
      </c>
      <c r="I16" s="149">
        <v>3478724.66</v>
      </c>
      <c r="J16" s="150">
        <f>L15</f>
        <v>2756392.2</v>
      </c>
      <c r="K16" s="65"/>
      <c r="L16" s="65"/>
      <c r="M16" s="65"/>
      <c r="N16" s="65"/>
      <c r="O16" s="65"/>
      <c r="P16" s="65"/>
      <c r="Q16" s="65"/>
      <c r="R16" s="65"/>
      <c r="T16" s="48">
        <v>8693412</v>
      </c>
    </row>
    <row r="17" spans="2:31" ht="18.75" customHeight="1">
      <c r="B17" s="10"/>
      <c r="C17" s="10"/>
      <c r="D17" s="115" t="s">
        <v>3</v>
      </c>
      <c r="E17" s="44"/>
      <c r="F17" s="46">
        <f>F15+F16</f>
        <v>4712140.91</v>
      </c>
      <c r="G17" s="110"/>
      <c r="H17" s="46">
        <f>H15+H16</f>
        <v>5104134.1900000004</v>
      </c>
      <c r="I17" s="46">
        <f t="shared" ref="I17:J17" si="1">I15+I16</f>
        <v>6247636.79</v>
      </c>
      <c r="J17" s="46">
        <f t="shared" si="1"/>
        <v>4313400</v>
      </c>
      <c r="K17" s="71"/>
      <c r="L17" s="71"/>
      <c r="M17" s="71"/>
      <c r="N17" s="71"/>
      <c r="O17" s="71"/>
      <c r="P17" s="71"/>
      <c r="Q17" s="71"/>
      <c r="R17" s="71"/>
      <c r="S17" s="5"/>
      <c r="T17" s="51">
        <f>+T15+T16</f>
        <v>9584409.5299999993</v>
      </c>
    </row>
    <row r="18" spans="2:31" ht="18.75" customHeight="1">
      <c r="B18" s="78"/>
      <c r="C18" s="78"/>
      <c r="D18" s="79"/>
      <c r="E18" s="73"/>
      <c r="F18" s="80"/>
      <c r="G18" s="80"/>
      <c r="H18" s="80"/>
      <c r="I18" s="81"/>
      <c r="J18" s="71"/>
      <c r="K18" s="71"/>
      <c r="L18" s="71"/>
      <c r="M18" s="71"/>
      <c r="N18" s="71"/>
      <c r="O18" s="71"/>
      <c r="P18" s="71"/>
      <c r="Q18" s="71"/>
      <c r="R18" s="71"/>
      <c r="S18" s="5"/>
      <c r="T18" s="51"/>
    </row>
    <row r="19" spans="2:31" ht="14.25" customHeight="1">
      <c r="B19" s="78"/>
      <c r="C19" s="78"/>
      <c r="D19" s="79"/>
      <c r="E19" s="73"/>
      <c r="F19" s="80"/>
      <c r="G19" s="80"/>
      <c r="H19" s="80"/>
      <c r="I19" s="81"/>
      <c r="J19" s="71"/>
      <c r="K19" s="71"/>
      <c r="L19" s="71"/>
      <c r="M19" s="71"/>
      <c r="N19" s="71"/>
      <c r="O19" s="71"/>
      <c r="P19" s="71"/>
      <c r="Q19" s="71"/>
      <c r="R19" s="71"/>
      <c r="S19" s="5"/>
      <c r="T19" s="51"/>
    </row>
    <row r="20" spans="2:31" ht="14.25" customHeight="1">
      <c r="B20" s="78"/>
      <c r="C20" s="78"/>
      <c r="D20" s="79"/>
      <c r="E20" s="73"/>
      <c r="F20" s="80"/>
      <c r="G20" s="80"/>
      <c r="H20" s="80"/>
      <c r="I20" s="81"/>
      <c r="J20" s="71"/>
      <c r="K20" s="71"/>
      <c r="L20" s="71"/>
      <c r="M20" s="71"/>
      <c r="N20" s="71">
        <f>+N21/1220518.81*100</f>
        <v>7.7410679152089381</v>
      </c>
      <c r="O20" s="71">
        <f>11611/89389*100</f>
        <v>12.989293984718477</v>
      </c>
      <c r="P20" s="71"/>
      <c r="Q20" s="71"/>
      <c r="R20" s="71"/>
      <c r="S20" s="5"/>
      <c r="T20" s="51"/>
    </row>
    <row r="21" spans="2:31" ht="14.25" customHeight="1">
      <c r="B21" s="78"/>
      <c r="C21" s="78"/>
      <c r="D21" s="384" t="s">
        <v>104</v>
      </c>
      <c r="E21" s="384"/>
      <c r="F21" s="384"/>
      <c r="G21" s="384"/>
      <c r="H21" s="384"/>
      <c r="I21" s="384"/>
      <c r="J21" s="71"/>
      <c r="K21" s="71"/>
      <c r="L21" s="71"/>
      <c r="M21" s="71"/>
      <c r="N21" s="71">
        <f>1315000-1220518.81</f>
        <v>94481.189999999944</v>
      </c>
      <c r="O21" s="71">
        <f>101000-89389</f>
        <v>11611</v>
      </c>
      <c r="P21" s="71"/>
      <c r="Q21" s="71"/>
      <c r="R21" s="71"/>
      <c r="S21" s="5"/>
      <c r="T21" s="51"/>
    </row>
    <row r="22" spans="2:31" ht="14.25" customHeight="1">
      <c r="B22" s="78"/>
      <c r="C22" s="78"/>
      <c r="D22" s="385" t="s">
        <v>78</v>
      </c>
      <c r="E22" s="385"/>
      <c r="F22" s="385"/>
      <c r="G22" s="385"/>
      <c r="H22" s="385"/>
      <c r="I22" s="385"/>
      <c r="J22" s="71"/>
      <c r="K22" s="71"/>
      <c r="L22" s="71"/>
      <c r="M22" s="71"/>
      <c r="N22" s="71"/>
      <c r="O22" s="71"/>
      <c r="P22" s="71"/>
      <c r="Q22" s="71"/>
      <c r="R22" s="71"/>
      <c r="S22" s="5"/>
      <c r="T22" s="51"/>
    </row>
    <row r="23" spans="2:31" ht="12.75" customHeight="1">
      <c r="J23" s="71"/>
      <c r="K23" s="71"/>
      <c r="L23" s="71"/>
      <c r="M23" s="71"/>
      <c r="N23" s="71"/>
      <c r="O23" s="71"/>
      <c r="P23" s="71"/>
      <c r="Q23" s="71"/>
      <c r="R23" s="71"/>
      <c r="S23" s="5"/>
      <c r="T23" s="51"/>
    </row>
    <row r="24" spans="2:31">
      <c r="K24" s="13"/>
      <c r="L24" s="13"/>
      <c r="M24" s="13"/>
      <c r="N24" s="13"/>
      <c r="O24" s="13"/>
      <c r="P24" s="13" t="s">
        <v>133</v>
      </c>
      <c r="Q24" s="181" t="s">
        <v>2328</v>
      </c>
      <c r="R24" s="181" t="s">
        <v>134</v>
      </c>
    </row>
    <row r="25" spans="2:31" ht="15" customHeight="1">
      <c r="B25" s="389" t="s">
        <v>101</v>
      </c>
      <c r="C25" s="390" t="s">
        <v>50</v>
      </c>
      <c r="D25" s="115" t="s">
        <v>0</v>
      </c>
      <c r="E25" s="142"/>
      <c r="F25" s="389" t="s">
        <v>122</v>
      </c>
      <c r="G25" s="160"/>
      <c r="H25" s="390" t="s">
        <v>120</v>
      </c>
      <c r="I25" s="389" t="s">
        <v>131</v>
      </c>
      <c r="J25" s="390" t="s">
        <v>2276</v>
      </c>
      <c r="K25" s="69"/>
      <c r="L25" s="69"/>
      <c r="M25" s="69"/>
      <c r="N25" s="69"/>
      <c r="O25" s="69"/>
      <c r="P25" s="69">
        <f>3568.71/31*365</f>
        <v>42018.682258064517</v>
      </c>
      <c r="Q25" s="69">
        <f>5194.33/62*365</f>
        <v>30579.523387096775</v>
      </c>
      <c r="R25" s="69">
        <f>(2077.73+3272.43)/62*365</f>
        <v>31496.909677419357</v>
      </c>
    </row>
    <row r="26" spans="2:31" ht="30.75" customHeight="1">
      <c r="B26" s="389"/>
      <c r="C26" s="391"/>
      <c r="D26" s="115" t="s">
        <v>4</v>
      </c>
      <c r="E26" s="142"/>
      <c r="F26" s="389"/>
      <c r="G26" s="160"/>
      <c r="H26" s="391"/>
      <c r="I26" s="389"/>
      <c r="J26" s="391"/>
      <c r="K26" s="69"/>
      <c r="L26" s="69"/>
      <c r="M26" s="69" t="s">
        <v>132</v>
      </c>
      <c r="N26" s="69"/>
      <c r="O26" s="69"/>
      <c r="P26" s="69">
        <f>395.2/15*365</f>
        <v>9616.5333333333328</v>
      </c>
      <c r="Q26" s="69">
        <f>486.4/41*365</f>
        <v>4330.1463414634145</v>
      </c>
      <c r="R26" s="69">
        <f>(194.56+306.43)/41*365</f>
        <v>4460.032926829268</v>
      </c>
    </row>
    <row r="27" spans="2:31" ht="15.75" customHeight="1">
      <c r="B27" s="116">
        <v>5111</v>
      </c>
      <c r="C27" s="116">
        <v>1131</v>
      </c>
      <c r="D27" s="117" t="s">
        <v>5</v>
      </c>
      <c r="E27" s="118"/>
      <c r="F27" s="119">
        <v>1370000</v>
      </c>
      <c r="G27" s="112"/>
      <c r="H27" s="151">
        <v>688705.14</v>
      </c>
      <c r="I27" s="151">
        <f>+H27+L27+L28</f>
        <v>1159080.2571428572</v>
      </c>
      <c r="J27" s="135">
        <v>1315000</v>
      </c>
      <c r="K27" s="66">
        <f>28+30+31+30+31</f>
        <v>150</v>
      </c>
      <c r="L27" s="66">
        <f>37750.1/14*150</f>
        <v>404465.35714285716</v>
      </c>
      <c r="M27" s="66">
        <f>37750.1+2787.2</f>
        <v>40537.299999999996</v>
      </c>
      <c r="N27" s="66">
        <v>3138.56</v>
      </c>
      <c r="O27" s="66"/>
      <c r="P27" s="352">
        <f>273.82/10*365</f>
        <v>9994.4299999999985</v>
      </c>
      <c r="Q27" s="352">
        <f>486.4/41*365</f>
        <v>4330.1463414634145</v>
      </c>
      <c r="R27" s="69">
        <f>(194.56+306.43)/41*365</f>
        <v>4460.032926829268</v>
      </c>
      <c r="T27" s="48">
        <v>695762.28</v>
      </c>
      <c r="U27" s="48"/>
      <c r="V27" s="41">
        <v>1370000</v>
      </c>
      <c r="AB27" s="41">
        <v>42678.720000000001</v>
      </c>
      <c r="AC27" s="41">
        <v>4267.8599999999997</v>
      </c>
      <c r="AD27" s="41">
        <v>4267.8599999999997</v>
      </c>
      <c r="AE27" s="41">
        <v>2454.12</v>
      </c>
    </row>
    <row r="28" spans="2:31" ht="15.75" customHeight="1">
      <c r="B28" s="120">
        <v>5113</v>
      </c>
      <c r="C28" s="120">
        <v>1311</v>
      </c>
      <c r="D28" s="121" t="s">
        <v>123</v>
      </c>
      <c r="E28" s="122"/>
      <c r="F28" s="123">
        <v>124496.68</v>
      </c>
      <c r="G28" s="112"/>
      <c r="H28" s="152">
        <v>20773.04</v>
      </c>
      <c r="I28" s="152">
        <f>+H28</f>
        <v>20773.04</v>
      </c>
      <c r="J28" s="162">
        <v>106000</v>
      </c>
      <c r="K28" s="66">
        <f>25+30+31+30+31</f>
        <v>147</v>
      </c>
      <c r="L28" s="66">
        <f>3138.56/7*147</f>
        <v>65909.759999999995</v>
      </c>
      <c r="M28" s="66">
        <f>+M27/14*365</f>
        <v>1056865.3214285714</v>
      </c>
      <c r="N28" s="66">
        <f>+N27/7*365</f>
        <v>163653.48571428569</v>
      </c>
      <c r="O28" s="66"/>
      <c r="P28" s="352">
        <f>1277.21/31*365</f>
        <v>15038.117741935484</v>
      </c>
      <c r="Q28" s="352">
        <f>2016.18/62*365</f>
        <v>11869.44677419355</v>
      </c>
      <c r="R28" s="69">
        <f>(806.47+1270.19)/62*365</f>
        <v>12225.498387096774</v>
      </c>
      <c r="T28" s="48"/>
      <c r="U28" s="48"/>
      <c r="V28" s="41"/>
      <c r="AB28" s="41"/>
      <c r="AC28" s="41"/>
      <c r="AD28" s="41"/>
      <c r="AE28" s="41"/>
    </row>
    <row r="29" spans="2:31" ht="24" customHeight="1">
      <c r="B29" s="124">
        <v>5113</v>
      </c>
      <c r="C29" s="124">
        <v>1321</v>
      </c>
      <c r="D29" s="125" t="s">
        <v>6</v>
      </c>
      <c r="E29" s="118"/>
      <c r="F29" s="126">
        <v>50000</v>
      </c>
      <c r="G29" s="113"/>
      <c r="H29" s="135">
        <v>18594.88</v>
      </c>
      <c r="I29" s="135">
        <f>+H29+3850</f>
        <v>22444.880000000001</v>
      </c>
      <c r="J29" s="135">
        <v>48000</v>
      </c>
      <c r="K29" s="66">
        <f>31+30+31+30+31</f>
        <v>153</v>
      </c>
      <c r="L29" s="66"/>
      <c r="M29" s="66">
        <f>+M28*0.08</f>
        <v>84549.225714285712</v>
      </c>
      <c r="N29" s="66">
        <f>+N28*3.5/100</f>
        <v>5727.8719999999994</v>
      </c>
      <c r="O29" s="66"/>
      <c r="P29" s="352">
        <f>176.63/8*365</f>
        <v>8058.7437499999996</v>
      </c>
      <c r="Q29" s="352">
        <f>260.52/39*365</f>
        <v>2438.1999999999998</v>
      </c>
      <c r="R29" s="352">
        <f>(104.21+164.13)/39*365</f>
        <v>2511.3871794871793</v>
      </c>
      <c r="T29" s="48">
        <v>22775.34</v>
      </c>
      <c r="U29" s="48"/>
      <c r="V29" s="41">
        <v>50000</v>
      </c>
      <c r="Y29" s="5"/>
      <c r="AB29" s="41">
        <f>AB27/14</f>
        <v>3048.48</v>
      </c>
      <c r="AC29" s="41">
        <f t="shared" ref="AC29:AE29" si="2">AC27/14</f>
        <v>304.84714285714284</v>
      </c>
      <c r="AD29" s="41">
        <f t="shared" si="2"/>
        <v>304.84714285714284</v>
      </c>
      <c r="AE29" s="41">
        <f t="shared" si="2"/>
        <v>175.29428571428571</v>
      </c>
    </row>
    <row r="30" spans="2:31" ht="15.75" customHeight="1">
      <c r="B30" s="116">
        <v>5113</v>
      </c>
      <c r="C30" s="116">
        <v>1323</v>
      </c>
      <c r="D30" s="117" t="s">
        <v>7</v>
      </c>
      <c r="E30" s="118"/>
      <c r="F30" s="126">
        <v>295000</v>
      </c>
      <c r="G30" s="113"/>
      <c r="H30" s="135">
        <v>15028.78</v>
      </c>
      <c r="I30" s="135">
        <f>+H30+241120.03</f>
        <v>256148.81</v>
      </c>
      <c r="J30" s="135">
        <v>285000</v>
      </c>
      <c r="K30" s="66">
        <f>31+28+31+30+31+30+31</f>
        <v>212</v>
      </c>
      <c r="L30" s="179" t="s">
        <v>132</v>
      </c>
      <c r="M30" s="66">
        <f>+M28+M29</f>
        <v>1141414.547142857</v>
      </c>
      <c r="N30" s="66">
        <f>+N28+N29</f>
        <v>169381.3577142857</v>
      </c>
      <c r="O30" s="180">
        <f>+M30+N30</f>
        <v>1310795.9048571426</v>
      </c>
      <c r="P30" s="352">
        <f>194.43/8*365</f>
        <v>8870.8687499999996</v>
      </c>
      <c r="Q30" s="352">
        <f>347.26/39*365</f>
        <v>3249.9974358974359</v>
      </c>
      <c r="R30" s="352">
        <f>(138.9+218.77)/39*365</f>
        <v>3347.4243589743592</v>
      </c>
      <c r="T30" s="48">
        <v>31976.48</v>
      </c>
      <c r="U30" s="48"/>
      <c r="V30" s="41">
        <v>295000</v>
      </c>
      <c r="AB30" s="56">
        <f>AB29*365</f>
        <v>1112695.2</v>
      </c>
      <c r="AC30" s="56">
        <f t="shared" ref="AC30:AD30" si="3">AC29*365</f>
        <v>111269.20714285714</v>
      </c>
      <c r="AD30" s="56">
        <f t="shared" si="3"/>
        <v>111269.20714285714</v>
      </c>
      <c r="AE30" s="41">
        <f>AE29*4/100</f>
        <v>7.0117714285714285</v>
      </c>
    </row>
    <row r="31" spans="2:31" ht="26.25" customHeight="1">
      <c r="B31" s="124">
        <v>5114</v>
      </c>
      <c r="C31" s="124">
        <v>1411</v>
      </c>
      <c r="D31" s="125" t="s">
        <v>88</v>
      </c>
      <c r="E31" s="118"/>
      <c r="F31" s="126">
        <v>159000</v>
      </c>
      <c r="G31" s="113"/>
      <c r="H31" s="135">
        <v>75438.179999999993</v>
      </c>
      <c r="I31" s="135">
        <f>+H31/212*365</f>
        <v>129881.7721698113</v>
      </c>
      <c r="J31" s="135">
        <v>140000</v>
      </c>
      <c r="K31" s="66">
        <f>31+28+31+30+31+30</f>
        <v>181</v>
      </c>
      <c r="L31" s="66"/>
      <c r="M31" s="66"/>
      <c r="N31" s="66"/>
      <c r="O31" s="66"/>
      <c r="P31" s="352">
        <f>176.63/8*365</f>
        <v>8058.7437499999996</v>
      </c>
      <c r="Q31" s="352">
        <f>260.52/39*365</f>
        <v>2438.1999999999998</v>
      </c>
      <c r="R31" s="352">
        <f t="shared" ref="R31" si="4">(104.21+164.13)/39*365</f>
        <v>2511.3871794871793</v>
      </c>
      <c r="T31" s="48">
        <v>76152.150000000009</v>
      </c>
      <c r="U31" s="48"/>
      <c r="V31" s="49">
        <f>150000*106/100</f>
        <v>159000</v>
      </c>
      <c r="AB31" s="41"/>
      <c r="AC31" s="41"/>
      <c r="AD31" s="41"/>
      <c r="AE31" s="41">
        <f>SUM(AE29:AE30)</f>
        <v>182.30605714285713</v>
      </c>
    </row>
    <row r="32" spans="2:31" ht="24.75" customHeight="1">
      <c r="B32" s="124">
        <v>5114</v>
      </c>
      <c r="C32" s="124">
        <v>1421</v>
      </c>
      <c r="D32" s="125" t="s">
        <v>8</v>
      </c>
      <c r="E32" s="118"/>
      <c r="F32" s="126">
        <v>86000</v>
      </c>
      <c r="G32" s="113"/>
      <c r="H32" s="135">
        <v>35206.589999999997</v>
      </c>
      <c r="I32" s="135">
        <f>+H32/181*365</f>
        <v>70996.714640883962</v>
      </c>
      <c r="J32" s="135">
        <v>78000</v>
      </c>
      <c r="K32" s="66"/>
      <c r="L32" s="66"/>
      <c r="M32" s="66"/>
      <c r="N32" s="66"/>
      <c r="O32" s="66"/>
      <c r="P32" s="352">
        <f>158.83/8*365</f>
        <v>7246.6187500000005</v>
      </c>
      <c r="Q32" s="352">
        <f>173.73/39*365</f>
        <v>1625.9346153846154</v>
      </c>
      <c r="R32" s="352">
        <f>(69.49+109.45)/39*365</f>
        <v>1674.6948717948717</v>
      </c>
      <c r="T32" s="48">
        <v>40838.509999999995</v>
      </c>
      <c r="U32" s="48"/>
      <c r="V32" s="49">
        <v>85000</v>
      </c>
      <c r="AB32" s="41"/>
      <c r="AC32" s="41"/>
      <c r="AD32" s="41"/>
      <c r="AE32" s="56">
        <f>AE31*365</f>
        <v>66541.710857142854</v>
      </c>
    </row>
    <row r="33" spans="2:31" ht="26.25" customHeight="1">
      <c r="B33" s="124">
        <v>5114</v>
      </c>
      <c r="C33" s="124">
        <v>1431</v>
      </c>
      <c r="D33" s="125" t="s">
        <v>9</v>
      </c>
      <c r="E33" s="118"/>
      <c r="F33" s="126">
        <v>95000</v>
      </c>
      <c r="G33" s="113"/>
      <c r="H33" s="135">
        <v>36262.769999999997</v>
      </c>
      <c r="I33" s="135">
        <f>+H33/181*365</f>
        <v>73126.580386740316</v>
      </c>
      <c r="J33" s="135">
        <v>83000</v>
      </c>
      <c r="K33" s="66"/>
      <c r="L33" s="66"/>
      <c r="M33" s="66"/>
      <c r="N33" s="66"/>
      <c r="O33" s="66"/>
      <c r="P33" s="352">
        <f>1630.04/31*365</f>
        <v>19192.406451612904</v>
      </c>
      <c r="Q33" s="352">
        <f>2016.18/62*365</f>
        <v>11869.44677419355</v>
      </c>
      <c r="R33" s="69">
        <f>(806.47+1270.19)/62*365</f>
        <v>12225.498387096774</v>
      </c>
      <c r="T33" s="48">
        <v>44550.9</v>
      </c>
      <c r="U33" s="48"/>
      <c r="V33" s="49">
        <v>102000</v>
      </c>
      <c r="AB33" s="41"/>
      <c r="AC33" s="41"/>
      <c r="AD33" s="41"/>
      <c r="AE33" s="41"/>
    </row>
    <row r="34" spans="2:31" ht="15.75" customHeight="1">
      <c r="B34" s="116">
        <v>5115</v>
      </c>
      <c r="C34" s="116">
        <v>1521</v>
      </c>
      <c r="D34" s="117" t="s">
        <v>10</v>
      </c>
      <c r="E34" s="118"/>
      <c r="F34" s="126">
        <v>691944.23</v>
      </c>
      <c r="G34" s="113"/>
      <c r="H34" s="135">
        <v>0</v>
      </c>
      <c r="I34" s="135">
        <v>0</v>
      </c>
      <c r="J34" s="135">
        <v>640000</v>
      </c>
      <c r="K34" s="66"/>
      <c r="L34" s="66"/>
      <c r="M34" s="66"/>
      <c r="N34" s="66"/>
      <c r="O34" s="66"/>
      <c r="P34" s="180">
        <f>SUM(P25:P33)</f>
        <v>128095.14478494621</v>
      </c>
      <c r="Q34" s="180">
        <f>SUM(Q25:Q33)</f>
        <v>72731.041669692742</v>
      </c>
      <c r="R34" s="354">
        <f>SUM(R25:R33)</f>
        <v>74912.865895015027</v>
      </c>
      <c r="T34" s="48">
        <v>320336.03000000003</v>
      </c>
      <c r="U34" s="48"/>
      <c r="V34" s="41">
        <v>150000</v>
      </c>
      <c r="AB34" s="41">
        <v>2937.27</v>
      </c>
      <c r="AC34" s="41">
        <v>293.73</v>
      </c>
      <c r="AD34" s="41">
        <v>293.73</v>
      </c>
      <c r="AE34" s="41">
        <v>818.04</v>
      </c>
    </row>
    <row r="35" spans="2:31" ht="24" customHeight="1">
      <c r="B35" s="124">
        <v>5115</v>
      </c>
      <c r="C35" s="124">
        <v>1551</v>
      </c>
      <c r="D35" s="125" t="s">
        <v>63</v>
      </c>
      <c r="E35" s="118"/>
      <c r="F35" s="126">
        <v>0</v>
      </c>
      <c r="G35" s="113"/>
      <c r="H35" s="135">
        <v>0</v>
      </c>
      <c r="I35" s="135">
        <v>0</v>
      </c>
      <c r="J35" s="135">
        <v>0</v>
      </c>
      <c r="K35" s="67"/>
      <c r="L35" s="67" t="s">
        <v>2329</v>
      </c>
      <c r="M35" s="353" t="s">
        <v>2330</v>
      </c>
      <c r="N35" s="67"/>
      <c r="O35" s="67"/>
      <c r="P35" s="183">
        <f>+P34*107/100</f>
        <v>137061.80491989246</v>
      </c>
      <c r="Q35" s="183">
        <f>+Q34*107/100</f>
        <v>77822.214586571237</v>
      </c>
      <c r="R35" s="355">
        <f>+R34*107/100</f>
        <v>80156.766507666078</v>
      </c>
      <c r="T35" s="48">
        <v>1500</v>
      </c>
      <c r="U35" s="48"/>
      <c r="V35" s="41">
        <v>0</v>
      </c>
      <c r="AB35" s="41">
        <v>490.7</v>
      </c>
      <c r="AC35" s="41">
        <v>49.07</v>
      </c>
      <c r="AD35" s="41">
        <v>49.07</v>
      </c>
      <c r="AE35" s="41">
        <v>204.51</v>
      </c>
    </row>
    <row r="36" spans="2:31" ht="15.75" customHeight="1">
      <c r="B36" s="116">
        <v>5115</v>
      </c>
      <c r="C36" s="116">
        <v>1592</v>
      </c>
      <c r="D36" s="117" t="s">
        <v>12</v>
      </c>
      <c r="E36" s="118"/>
      <c r="F36" s="126">
        <v>137000</v>
      </c>
      <c r="G36" s="113"/>
      <c r="H36" s="135">
        <v>68485.56</v>
      </c>
      <c r="I36" s="135">
        <v>115908.02</v>
      </c>
      <c r="J36" s="135">
        <v>131500</v>
      </c>
      <c r="K36" s="66"/>
      <c r="L36" s="66">
        <f>1315000+131500+131500+110000+48000+285000</f>
        <v>2021000</v>
      </c>
      <c r="M36" s="66">
        <f>896.28/7*365</f>
        <v>46734.6</v>
      </c>
      <c r="N36" s="66">
        <f>896.28/7*153</f>
        <v>19590.12</v>
      </c>
      <c r="O36" s="66">
        <f>896.28*52</f>
        <v>46606.559999999998</v>
      </c>
      <c r="P36" s="66"/>
      <c r="Q36" s="66"/>
      <c r="R36" s="66"/>
      <c r="T36" s="48">
        <v>68250.299999999988</v>
      </c>
      <c r="U36" s="48"/>
      <c r="V36" s="41" t="e">
        <f>AC45</f>
        <v>#REF!</v>
      </c>
      <c r="AB36" s="5">
        <f>SUM(AB34:AB35)</f>
        <v>3427.97</v>
      </c>
      <c r="AC36" s="5">
        <f t="shared" ref="AC36:AE36" si="5">SUM(AC34:AC35)</f>
        <v>342.8</v>
      </c>
      <c r="AD36" s="5">
        <f t="shared" si="5"/>
        <v>342.8</v>
      </c>
      <c r="AE36" s="5">
        <f t="shared" si="5"/>
        <v>1022.55</v>
      </c>
    </row>
    <row r="37" spans="2:31" ht="15.75" customHeight="1">
      <c r="B37" s="116">
        <v>5115</v>
      </c>
      <c r="C37" s="116">
        <v>1593</v>
      </c>
      <c r="D37" s="117" t="s">
        <v>13</v>
      </c>
      <c r="E37" s="118"/>
      <c r="F37" s="126">
        <v>137000</v>
      </c>
      <c r="G37" s="113"/>
      <c r="H37" s="135">
        <v>68485.56</v>
      </c>
      <c r="I37" s="135">
        <v>115908.02</v>
      </c>
      <c r="J37" s="135">
        <v>131500</v>
      </c>
      <c r="K37" s="66"/>
      <c r="L37" s="180">
        <f>2021000*0.02</f>
        <v>40420</v>
      </c>
      <c r="M37" s="66">
        <f>1636.08/14*365</f>
        <v>42654.942857142858</v>
      </c>
      <c r="N37" s="66">
        <f>1636.08/14*153</f>
        <v>17880.017142857141</v>
      </c>
      <c r="O37" s="66">
        <f>1636.08*28</f>
        <v>45810.239999999998</v>
      </c>
      <c r="P37" s="66">
        <f>140000-128095</f>
        <v>11905</v>
      </c>
      <c r="Q37" s="66">
        <f>78000-72731</f>
        <v>5269</v>
      </c>
      <c r="R37" s="66">
        <f>83000-74912.87</f>
        <v>8087.1300000000047</v>
      </c>
      <c r="T37" s="48">
        <v>68250.299999999988</v>
      </c>
      <c r="U37" s="48"/>
      <c r="V37" s="41" t="e">
        <f>AD45</f>
        <v>#REF!</v>
      </c>
      <c r="AE37" s="41">
        <f>AE36/7</f>
        <v>146.07857142857142</v>
      </c>
    </row>
    <row r="38" spans="2:31" ht="18.75" customHeight="1">
      <c r="B38" s="116">
        <v>5115</v>
      </c>
      <c r="C38" s="116">
        <v>1594</v>
      </c>
      <c r="D38" s="117" t="s">
        <v>11</v>
      </c>
      <c r="E38" s="118"/>
      <c r="F38" s="126">
        <v>130000</v>
      </c>
      <c r="G38" s="113"/>
      <c r="H38" s="135">
        <v>59532.21</v>
      </c>
      <c r="I38" s="135">
        <v>97002.35</v>
      </c>
      <c r="J38" s="135">
        <v>101000</v>
      </c>
      <c r="K38" s="66"/>
      <c r="L38" s="66">
        <f>+J27+J29+J30</f>
        <v>1648000</v>
      </c>
      <c r="M38" s="180">
        <f>SUM(M36:M37)</f>
        <v>89389.542857142864</v>
      </c>
      <c r="N38" s="66">
        <f>SUM(N36:N37)</f>
        <v>37470.137142857144</v>
      </c>
      <c r="O38" s="66">
        <f>SUM(O36:O37)</f>
        <v>92416.799999999988</v>
      </c>
      <c r="P38" s="66">
        <f>11905/128095*100</f>
        <v>9.2938834458800113</v>
      </c>
      <c r="Q38" s="66">
        <f>5269/72731*100</f>
        <v>7.244503719184392</v>
      </c>
      <c r="R38" s="66">
        <f>8087.13/74912.87*100</f>
        <v>10.795381354365412</v>
      </c>
      <c r="T38" s="48">
        <v>62823.66</v>
      </c>
      <c r="U38" s="48"/>
      <c r="V38" s="41" t="e">
        <f>AE45</f>
        <v>#REF!</v>
      </c>
      <c r="AB38" s="5">
        <f>AB36/7</f>
        <v>489.71</v>
      </c>
      <c r="AC38" s="5">
        <f t="shared" ref="AC38:AD38" si="6">AC36/7</f>
        <v>48.971428571428575</v>
      </c>
      <c r="AD38" s="5">
        <f t="shared" si="6"/>
        <v>48.971428571428575</v>
      </c>
      <c r="AE38" s="41">
        <f>AE37*4/100</f>
        <v>5.8431428571428565</v>
      </c>
    </row>
    <row r="39" spans="2:31" ht="33" customHeight="1">
      <c r="B39" s="137" t="s">
        <v>54</v>
      </c>
      <c r="C39" s="137"/>
      <c r="D39" s="138" t="s">
        <v>14</v>
      </c>
      <c r="E39" s="161"/>
      <c r="F39" s="139">
        <f>SUM(F27:F38)</f>
        <v>3275440.9099999997</v>
      </c>
      <c r="G39" s="154"/>
      <c r="H39" s="139">
        <f>SUM(H27:H38)</f>
        <v>1086512.71</v>
      </c>
      <c r="I39" s="139">
        <f>SUM(I27:I38)</f>
        <v>2061270.4443402928</v>
      </c>
      <c r="J39" s="139">
        <f>SUM(J27:J38)</f>
        <v>3059000</v>
      </c>
      <c r="K39" s="67"/>
      <c r="L39" s="382">
        <f>+L38*0.02</f>
        <v>32960</v>
      </c>
      <c r="M39" s="67"/>
      <c r="N39" s="67">
        <f>+H38+N38</f>
        <v>97002.34714285715</v>
      </c>
      <c r="O39" s="67"/>
      <c r="P39" s="67"/>
      <c r="Q39" s="67">
        <f>128095.14+72731.04+74912.87</f>
        <v>275739.05</v>
      </c>
      <c r="R39" s="67"/>
      <c r="S39" s="6"/>
      <c r="T39" s="52">
        <f>SUM(T27:T38)</f>
        <v>1433215.95</v>
      </c>
      <c r="V39" s="52" t="e">
        <f>SUM(V27:V38)</f>
        <v>#REF!</v>
      </c>
      <c r="AE39" s="41">
        <f>SUM(AE37:AE38)</f>
        <v>151.92171428571427</v>
      </c>
    </row>
    <row r="40" spans="2:31" ht="15.75" customHeight="1">
      <c r="B40" s="116">
        <v>5121</v>
      </c>
      <c r="C40" s="116">
        <v>2111</v>
      </c>
      <c r="D40" s="117" t="s">
        <v>15</v>
      </c>
      <c r="E40" s="118"/>
      <c r="F40" s="126">
        <v>24000</v>
      </c>
      <c r="G40" s="114"/>
      <c r="H40" s="130">
        <v>4231.33</v>
      </c>
      <c r="I40" s="135">
        <v>23150</v>
      </c>
      <c r="J40" s="135">
        <v>18000</v>
      </c>
      <c r="K40" s="64"/>
      <c r="L40" s="64"/>
      <c r="M40" s="64"/>
      <c r="N40" s="64"/>
      <c r="O40" s="64"/>
      <c r="P40" s="64"/>
      <c r="Q40" s="64">
        <f>140000+78000+83000</f>
        <v>301000</v>
      </c>
      <c r="R40" s="64"/>
      <c r="T40" s="48">
        <v>17539.22</v>
      </c>
      <c r="U40" s="48"/>
      <c r="V40" s="41">
        <v>24000</v>
      </c>
    </row>
    <row r="41" spans="2:31" ht="15.75" customHeight="1">
      <c r="B41" s="116">
        <v>5121</v>
      </c>
      <c r="C41" s="116">
        <v>2141</v>
      </c>
      <c r="D41" s="117" t="s">
        <v>16</v>
      </c>
      <c r="E41" s="118"/>
      <c r="F41" s="126">
        <v>25000</v>
      </c>
      <c r="G41" s="114"/>
      <c r="H41" s="130">
        <v>11820.4</v>
      </c>
      <c r="I41" s="135">
        <v>24850</v>
      </c>
      <c r="J41" s="135">
        <v>25200</v>
      </c>
      <c r="K41" s="64"/>
      <c r="L41" s="64"/>
      <c r="M41" s="64">
        <v>735.53</v>
      </c>
      <c r="N41" s="64">
        <f>500.99/41*62</f>
        <v>757.59463414634138</v>
      </c>
      <c r="O41" s="64">
        <f>260.52/39*62</f>
        <v>414.15999999999997</v>
      </c>
      <c r="P41" s="64"/>
      <c r="Q41" s="64">
        <f>+Q40-Q39</f>
        <v>25260.950000000012</v>
      </c>
      <c r="R41" s="64"/>
      <c r="T41" s="48">
        <v>10944.08</v>
      </c>
      <c r="U41" s="48"/>
      <c r="V41" s="41">
        <v>25000</v>
      </c>
    </row>
    <row r="42" spans="2:31" ht="14.25" customHeight="1">
      <c r="B42" s="116">
        <v>5121</v>
      </c>
      <c r="C42" s="116">
        <v>2161</v>
      </c>
      <c r="D42" s="117" t="s">
        <v>17</v>
      </c>
      <c r="E42" s="118"/>
      <c r="F42" s="126">
        <v>9000</v>
      </c>
      <c r="G42" s="114"/>
      <c r="H42" s="130">
        <v>1225.96</v>
      </c>
      <c r="I42" s="135">
        <v>8915</v>
      </c>
      <c r="J42" s="135">
        <v>7500</v>
      </c>
      <c r="K42" s="64"/>
      <c r="L42" s="64">
        <v>625</v>
      </c>
      <c r="M42" s="64">
        <v>735.53</v>
      </c>
      <c r="N42" s="64">
        <v>757.59</v>
      </c>
      <c r="O42" s="64">
        <f>194.56+306.43</f>
        <v>500.99</v>
      </c>
      <c r="P42" s="64"/>
      <c r="Q42" s="64">
        <f>+Q41/Q39*100</f>
        <v>9.1611797458502924</v>
      </c>
      <c r="R42" s="64"/>
      <c r="T42" s="48">
        <v>3630.6800000000003</v>
      </c>
      <c r="U42" s="48"/>
      <c r="V42" s="41">
        <v>9000</v>
      </c>
    </row>
    <row r="43" spans="2:31" ht="14.25" customHeight="1">
      <c r="B43" s="120"/>
      <c r="C43" s="120">
        <v>2212</v>
      </c>
      <c r="D43" s="121" t="s">
        <v>99</v>
      </c>
      <c r="E43" s="122"/>
      <c r="F43" s="127">
        <v>10000</v>
      </c>
      <c r="G43" s="114"/>
      <c r="H43" s="131">
        <v>0</v>
      </c>
      <c r="I43" s="162"/>
      <c r="J43" s="162">
        <v>9000</v>
      </c>
      <c r="K43" s="64"/>
      <c r="L43" s="64">
        <f>2100*12</f>
        <v>25200</v>
      </c>
      <c r="M43" s="64">
        <v>2016.18</v>
      </c>
      <c r="N43" s="64">
        <f>806.47+1270.19</f>
        <v>2076.66</v>
      </c>
      <c r="O43" s="64">
        <f>104.21+164.13</f>
        <v>268.33999999999997</v>
      </c>
      <c r="P43" s="64"/>
      <c r="Q43" s="64"/>
      <c r="R43" s="64"/>
      <c r="T43" s="48"/>
      <c r="U43" s="48"/>
      <c r="V43" s="41"/>
    </row>
    <row r="44" spans="2:31" ht="18" customHeight="1">
      <c r="B44" s="124">
        <v>5124</v>
      </c>
      <c r="C44" s="124">
        <v>2461</v>
      </c>
      <c r="D44" s="125" t="s">
        <v>89</v>
      </c>
      <c r="E44" s="118"/>
      <c r="F44" s="126">
        <v>2400</v>
      </c>
      <c r="G44" s="114"/>
      <c r="H44" s="130">
        <v>0</v>
      </c>
      <c r="I44" s="135">
        <v>1500</v>
      </c>
      <c r="J44" s="135">
        <v>1200</v>
      </c>
      <c r="K44" s="64"/>
      <c r="L44" s="64">
        <f>750*12</f>
        <v>9000</v>
      </c>
      <c r="M44" s="64">
        <v>2016.18</v>
      </c>
      <c r="N44" s="64">
        <f>806.47+1270.19</f>
        <v>2076.66</v>
      </c>
      <c r="O44" s="64">
        <f>138.9+218.77</f>
        <v>357.67</v>
      </c>
      <c r="P44" s="64"/>
      <c r="Q44" s="64">
        <f>24850*1.05</f>
        <v>26092.5</v>
      </c>
      <c r="R44" s="64"/>
      <c r="S44" s="6"/>
      <c r="T44" s="61">
        <v>5041.58</v>
      </c>
      <c r="U44" s="48"/>
      <c r="V44" s="60">
        <f>200*12</f>
        <v>2400</v>
      </c>
      <c r="AB44" s="5" t="e">
        <f>AB30+#REF!</f>
        <v>#REF!</v>
      </c>
      <c r="AC44" s="5" t="e">
        <f>AC30+#REF!</f>
        <v>#REF!</v>
      </c>
      <c r="AD44" s="5" t="e">
        <f>AD30+#REF!</f>
        <v>#REF!</v>
      </c>
      <c r="AE44" s="5" t="e">
        <f>+AE32+#REF!</f>
        <v>#REF!</v>
      </c>
    </row>
    <row r="45" spans="2:31" ht="26.25" customHeight="1">
      <c r="B45" s="124">
        <v>5125</v>
      </c>
      <c r="C45" s="124">
        <v>2531</v>
      </c>
      <c r="D45" s="125" t="s">
        <v>18</v>
      </c>
      <c r="E45" s="118"/>
      <c r="F45" s="126">
        <v>2400</v>
      </c>
      <c r="G45" s="114"/>
      <c r="H45" s="130">
        <v>519.70000000000005</v>
      </c>
      <c r="I45" s="135">
        <v>2100</v>
      </c>
      <c r="J45" s="135">
        <v>1800</v>
      </c>
      <c r="K45" s="64"/>
      <c r="L45" s="64">
        <f>150*12</f>
        <v>1800</v>
      </c>
      <c r="M45" s="64">
        <v>414.16</v>
      </c>
      <c r="N45" s="64">
        <f>268.34/39*62</f>
        <v>426.59179487179483</v>
      </c>
      <c r="O45" s="64">
        <f>69.49+109.45</f>
        <v>178.94</v>
      </c>
      <c r="P45" s="64"/>
      <c r="Q45" s="64"/>
      <c r="R45" s="64"/>
      <c r="T45" s="48">
        <v>0</v>
      </c>
      <c r="U45" s="48"/>
      <c r="V45" s="60">
        <v>2400</v>
      </c>
      <c r="AB45" s="57" t="e">
        <f>AB44*106/100</f>
        <v>#REF!</v>
      </c>
      <c r="AC45" s="57" t="e">
        <f t="shared" ref="AC45:AE45" si="7">AC44*106/100</f>
        <v>#REF!</v>
      </c>
      <c r="AD45" s="57" t="e">
        <f t="shared" si="7"/>
        <v>#REF!</v>
      </c>
      <c r="AE45" s="57" t="e">
        <f t="shared" si="7"/>
        <v>#REF!</v>
      </c>
    </row>
    <row r="46" spans="2:31" ht="36" customHeight="1">
      <c r="B46" s="124">
        <v>5126</v>
      </c>
      <c r="C46" s="124">
        <v>2612</v>
      </c>
      <c r="D46" s="125" t="s">
        <v>20</v>
      </c>
      <c r="E46" s="118"/>
      <c r="F46" s="126">
        <v>12000</v>
      </c>
      <c r="G46" s="114"/>
      <c r="H46" s="130">
        <v>6000</v>
      </c>
      <c r="I46" s="135">
        <v>12000</v>
      </c>
      <c r="J46" s="135">
        <v>12000</v>
      </c>
      <c r="K46" s="64"/>
      <c r="L46" s="64">
        <f>150*12</f>
        <v>1800</v>
      </c>
      <c r="M46" s="64">
        <v>414.16</v>
      </c>
      <c r="N46" s="64">
        <v>426.59</v>
      </c>
      <c r="O46" s="64"/>
      <c r="P46" s="64"/>
      <c r="Q46" s="64"/>
      <c r="R46" s="64"/>
      <c r="T46" s="61">
        <v>4500</v>
      </c>
      <c r="U46" s="48"/>
      <c r="V46" s="60">
        <v>12000</v>
      </c>
    </row>
    <row r="47" spans="2:31" ht="36" customHeight="1">
      <c r="B47" s="124">
        <v>5126</v>
      </c>
      <c r="C47" s="124">
        <v>2613</v>
      </c>
      <c r="D47" s="125" t="s">
        <v>19</v>
      </c>
      <c r="E47" s="118"/>
      <c r="F47" s="126">
        <v>60000</v>
      </c>
      <c r="G47" s="114"/>
      <c r="H47" s="130">
        <v>24000</v>
      </c>
      <c r="I47" s="135">
        <v>60000</v>
      </c>
      <c r="J47" s="135">
        <v>75000</v>
      </c>
      <c r="K47" s="64"/>
      <c r="L47" s="64"/>
      <c r="M47" s="64">
        <f>173.73/39*62</f>
        <v>276.18615384615384</v>
      </c>
      <c r="N47" s="64">
        <f>178.94/39*62</f>
        <v>284.46871794871794</v>
      </c>
      <c r="O47" s="64"/>
      <c r="P47" s="64"/>
      <c r="Q47" s="64"/>
      <c r="R47" s="64"/>
      <c r="T47" s="61">
        <v>20000</v>
      </c>
      <c r="U47" s="48"/>
      <c r="V47" s="60">
        <v>60000</v>
      </c>
    </row>
    <row r="48" spans="2:31" ht="36" customHeight="1">
      <c r="B48" s="128">
        <v>5127</v>
      </c>
      <c r="C48" s="128">
        <v>2721</v>
      </c>
      <c r="D48" s="129" t="s">
        <v>124</v>
      </c>
      <c r="E48" s="122"/>
      <c r="F48" s="127">
        <v>1500</v>
      </c>
      <c r="G48" s="114"/>
      <c r="H48" s="131">
        <v>1252.8</v>
      </c>
      <c r="I48" s="162">
        <v>1500</v>
      </c>
      <c r="J48" s="162">
        <v>2000</v>
      </c>
      <c r="K48" s="64"/>
      <c r="L48" s="64"/>
      <c r="M48" s="64">
        <f>347.26/39*62</f>
        <v>552.05435897435893</v>
      </c>
      <c r="N48" s="64">
        <f>357.67/39*62</f>
        <v>568.60358974358974</v>
      </c>
      <c r="O48" s="64"/>
      <c r="P48" s="64"/>
      <c r="Q48" s="64"/>
      <c r="R48" s="64"/>
      <c r="T48" s="61"/>
      <c r="U48" s="48"/>
      <c r="V48" s="60"/>
    </row>
    <row r="49" spans="2:32" ht="15.75" customHeight="1">
      <c r="B49" s="116">
        <v>5129</v>
      </c>
      <c r="C49" s="116">
        <v>2911</v>
      </c>
      <c r="D49" s="117" t="s">
        <v>21</v>
      </c>
      <c r="E49" s="118"/>
      <c r="F49" s="126">
        <v>5000</v>
      </c>
      <c r="G49" s="114"/>
      <c r="H49" s="130">
        <v>1928.9</v>
      </c>
      <c r="I49" s="135">
        <v>3500</v>
      </c>
      <c r="J49" s="135">
        <v>5000</v>
      </c>
      <c r="K49" s="64"/>
      <c r="L49" s="64"/>
      <c r="M49" s="64">
        <f>SUM(M41:M48)</f>
        <v>7159.9805128205126</v>
      </c>
      <c r="N49" s="64">
        <f>SUM(N41:N48)</f>
        <v>7374.7587367104443</v>
      </c>
      <c r="O49" s="64"/>
      <c r="P49" s="64"/>
      <c r="Q49" s="64"/>
      <c r="R49" s="64"/>
      <c r="T49" s="48">
        <v>8449.6</v>
      </c>
      <c r="U49" s="48"/>
      <c r="V49" s="41">
        <v>10000</v>
      </c>
      <c r="AB49" s="5" t="e">
        <f>AB45/365</f>
        <v>#REF!</v>
      </c>
      <c r="AC49" s="5" t="e">
        <f t="shared" ref="AC49:AE49" si="8">AC45/365</f>
        <v>#REF!</v>
      </c>
      <c r="AD49" s="5" t="e">
        <f t="shared" si="8"/>
        <v>#REF!</v>
      </c>
      <c r="AE49" s="5" t="e">
        <f t="shared" si="8"/>
        <v>#REF!</v>
      </c>
    </row>
    <row r="50" spans="2:32" ht="15.75" customHeight="1">
      <c r="B50" s="120">
        <v>5129</v>
      </c>
      <c r="C50" s="120">
        <v>2921</v>
      </c>
      <c r="D50" s="121" t="s">
        <v>90</v>
      </c>
      <c r="E50" s="122"/>
      <c r="F50" s="127">
        <v>1800</v>
      </c>
      <c r="G50" s="114"/>
      <c r="H50" s="131">
        <v>0</v>
      </c>
      <c r="I50" s="162">
        <v>1000</v>
      </c>
      <c r="J50" s="162">
        <v>1800</v>
      </c>
      <c r="K50" s="64"/>
      <c r="L50" s="64"/>
      <c r="M50" s="64">
        <f>+M49/62*365</f>
        <v>42151.498180314309</v>
      </c>
      <c r="N50" s="64">
        <f>+N49/62*365</f>
        <v>43415.918369343744</v>
      </c>
      <c r="O50" s="64"/>
      <c r="P50" s="64"/>
      <c r="Q50" s="64"/>
      <c r="R50" s="64"/>
      <c r="T50" s="48"/>
      <c r="U50" s="48"/>
      <c r="V50" s="41">
        <v>1800</v>
      </c>
      <c r="AB50" s="5"/>
      <c r="AC50" s="5"/>
      <c r="AD50" s="5"/>
      <c r="AE50" s="5"/>
    </row>
    <row r="51" spans="2:32" ht="16.5" customHeight="1">
      <c r="B51" s="120">
        <v>5129</v>
      </c>
      <c r="C51" s="120">
        <v>2941</v>
      </c>
      <c r="D51" s="121" t="s">
        <v>91</v>
      </c>
      <c r="E51" s="122"/>
      <c r="F51" s="127">
        <v>3000</v>
      </c>
      <c r="G51" s="114"/>
      <c r="H51" s="131">
        <v>0</v>
      </c>
      <c r="I51" s="162">
        <v>2800</v>
      </c>
      <c r="J51" s="162">
        <v>4000</v>
      </c>
      <c r="K51" s="64"/>
      <c r="L51" s="64"/>
      <c r="M51" s="64">
        <f>+M50*108.25/100</f>
        <v>45628.996780190238</v>
      </c>
      <c r="N51" s="64">
        <f>+N50*108.25/100</f>
        <v>46997.731634814598</v>
      </c>
      <c r="O51" s="64"/>
      <c r="P51" s="64"/>
      <c r="Q51" s="64"/>
      <c r="R51" s="64"/>
      <c r="T51" s="48"/>
      <c r="U51" s="48"/>
      <c r="V51" s="41">
        <v>3000</v>
      </c>
      <c r="AB51" s="5"/>
      <c r="AC51" s="5"/>
      <c r="AD51" s="5"/>
      <c r="AE51" s="5"/>
    </row>
    <row r="52" spans="2:32" ht="16.5" customHeight="1">
      <c r="B52" s="120">
        <v>5129</v>
      </c>
      <c r="C52" s="120">
        <v>2961</v>
      </c>
      <c r="D52" s="121" t="s">
        <v>125</v>
      </c>
      <c r="E52" s="122"/>
      <c r="F52" s="127">
        <v>3500</v>
      </c>
      <c r="G52" s="114"/>
      <c r="H52" s="131">
        <v>587.20000000000005</v>
      </c>
      <c r="I52" s="162">
        <v>3500</v>
      </c>
      <c r="J52" s="162">
        <v>5000</v>
      </c>
      <c r="K52" s="64"/>
      <c r="L52" s="64"/>
      <c r="M52" s="64"/>
      <c r="N52" s="64"/>
      <c r="O52" s="64"/>
      <c r="P52" s="64"/>
      <c r="Q52" s="64"/>
      <c r="R52" s="64"/>
      <c r="T52" s="48"/>
      <c r="U52" s="48"/>
      <c r="V52" s="41"/>
      <c r="AB52" s="5"/>
      <c r="AC52" s="5"/>
      <c r="AD52" s="5"/>
      <c r="AE52" s="5"/>
    </row>
    <row r="53" spans="2:32" ht="30.75" customHeight="1">
      <c r="B53" s="137" t="s">
        <v>55</v>
      </c>
      <c r="C53" s="137"/>
      <c r="D53" s="138" t="s">
        <v>22</v>
      </c>
      <c r="E53" s="161"/>
      <c r="F53" s="139">
        <f>SUM(F40:F52)</f>
        <v>159600</v>
      </c>
      <c r="G53" s="154"/>
      <c r="H53" s="139">
        <f>SUM(H40:H52)</f>
        <v>51566.29</v>
      </c>
      <c r="I53" s="139">
        <f>SUM(I40:I52)</f>
        <v>144815</v>
      </c>
      <c r="J53" s="139">
        <f>SUM(J40:J52)</f>
        <v>167500</v>
      </c>
      <c r="K53" s="64"/>
      <c r="L53" s="64"/>
      <c r="M53" s="64"/>
      <c r="N53" s="64"/>
      <c r="O53" s="64"/>
      <c r="P53" s="64"/>
      <c r="Q53" s="64"/>
      <c r="R53" s="64"/>
      <c r="S53" s="6"/>
      <c r="T53" s="52">
        <f>SUM(T40:T49)</f>
        <v>70105.16</v>
      </c>
      <c r="V53" s="52">
        <f>SUM(V40:V51)</f>
        <v>149600</v>
      </c>
      <c r="AB53" s="5"/>
      <c r="AE53" s="58" t="e">
        <f>AB49+AC49+AD49+AE49</f>
        <v>#REF!</v>
      </c>
      <c r="AF53" s="11" t="s">
        <v>79</v>
      </c>
    </row>
    <row r="54" spans="2:32" ht="21" customHeight="1">
      <c r="B54" s="82"/>
      <c r="C54" s="82"/>
      <c r="D54" s="83"/>
      <c r="E54" s="73"/>
      <c r="F54" s="64"/>
      <c r="G54" s="64"/>
      <c r="H54" s="64"/>
      <c r="I54" s="64"/>
      <c r="J54" s="64"/>
      <c r="K54" s="64"/>
      <c r="L54" s="64"/>
      <c r="M54" s="64" t="s">
        <v>80</v>
      </c>
      <c r="N54" s="64"/>
      <c r="O54" s="64"/>
      <c r="P54" s="64"/>
      <c r="Q54" s="64"/>
      <c r="R54" s="64"/>
      <c r="S54" s="6"/>
      <c r="T54" s="52"/>
      <c r="V54" s="52"/>
      <c r="AB54" s="5"/>
      <c r="AE54" s="58"/>
      <c r="AF54" s="11"/>
    </row>
    <row r="55" spans="2:32" ht="15" customHeight="1">
      <c r="B55" s="82"/>
      <c r="C55" s="82"/>
      <c r="D55" s="83"/>
      <c r="E55" s="73"/>
      <c r="F55" s="64"/>
      <c r="G55" s="64"/>
      <c r="H55" s="64"/>
      <c r="I55" s="64"/>
      <c r="J55" s="64"/>
      <c r="K55" s="64"/>
      <c r="L55" s="64"/>
      <c r="M55" s="64">
        <f>1315000+131500+131500+110000</f>
        <v>1688000</v>
      </c>
      <c r="N55" s="64"/>
      <c r="O55" s="64"/>
      <c r="P55" s="64"/>
      <c r="Q55" s="64"/>
      <c r="R55" s="64"/>
      <c r="S55" s="6"/>
      <c r="T55" s="52"/>
      <c r="V55" s="52"/>
      <c r="AB55" s="5"/>
      <c r="AE55" s="58"/>
      <c r="AF55" s="11"/>
    </row>
    <row r="56" spans="2:32" ht="15" customHeight="1">
      <c r="B56" s="82"/>
      <c r="C56" s="82"/>
      <c r="D56" s="83"/>
      <c r="E56" s="73"/>
      <c r="F56" s="64"/>
      <c r="G56" s="64"/>
      <c r="H56" s="64"/>
      <c r="I56" s="64"/>
      <c r="J56" s="64"/>
      <c r="K56" s="64"/>
      <c r="L56" s="64"/>
      <c r="M56" s="64">
        <f>+M55/365</f>
        <v>4624.6575342465758</v>
      </c>
      <c r="N56" s="64"/>
      <c r="O56" s="64"/>
      <c r="P56" s="64"/>
      <c r="Q56" s="64"/>
      <c r="R56" s="64"/>
      <c r="S56" s="6"/>
      <c r="T56" s="52"/>
      <c r="V56" s="52"/>
      <c r="AB56" s="5"/>
      <c r="AE56" s="58"/>
      <c r="AF56" s="11"/>
    </row>
    <row r="57" spans="2:32" ht="15" customHeight="1">
      <c r="B57" s="82"/>
      <c r="C57" s="82"/>
      <c r="D57" s="384" t="s">
        <v>104</v>
      </c>
      <c r="E57" s="384"/>
      <c r="F57" s="384"/>
      <c r="G57" s="384"/>
      <c r="H57" s="384"/>
      <c r="I57" s="384"/>
      <c r="J57" s="64"/>
      <c r="K57" s="64"/>
      <c r="L57" s="64"/>
      <c r="M57" s="64">
        <f>+M56*10</f>
        <v>46246.57534246576</v>
      </c>
      <c r="N57" s="64"/>
      <c r="O57" s="64"/>
      <c r="P57" s="64"/>
      <c r="Q57" s="64"/>
      <c r="R57" s="64"/>
      <c r="S57" s="6"/>
      <c r="T57" s="52"/>
      <c r="V57" s="52"/>
      <c r="AB57" s="5"/>
      <c r="AE57" s="58"/>
      <c r="AF57" s="11"/>
    </row>
    <row r="58" spans="2:32" ht="15" customHeight="1">
      <c r="B58" s="82"/>
      <c r="C58" s="82"/>
      <c r="D58" s="385" t="s">
        <v>78</v>
      </c>
      <c r="E58" s="385"/>
      <c r="F58" s="385"/>
      <c r="G58" s="385"/>
      <c r="H58" s="385"/>
      <c r="I58" s="385"/>
      <c r="J58" s="64"/>
      <c r="K58" s="64"/>
      <c r="L58" s="64"/>
      <c r="M58" s="64" t="s">
        <v>2327</v>
      </c>
      <c r="N58" s="64"/>
      <c r="O58" s="64"/>
      <c r="P58" s="64"/>
      <c r="Q58" s="64"/>
      <c r="R58" s="64"/>
      <c r="S58" s="6"/>
      <c r="T58" s="52"/>
      <c r="V58" s="52"/>
      <c r="AB58" s="5"/>
      <c r="AE58" s="58"/>
      <c r="AF58" s="11"/>
    </row>
    <row r="59" spans="2:32" ht="15" customHeight="1">
      <c r="B59" s="82"/>
      <c r="C59" s="82"/>
      <c r="D59" s="83"/>
      <c r="E59" s="73"/>
      <c r="F59" s="64"/>
      <c r="G59" s="64"/>
      <c r="H59" s="64"/>
      <c r="I59" s="64"/>
      <c r="J59" s="64"/>
      <c r="K59" s="64"/>
      <c r="L59" s="64"/>
      <c r="M59" s="64">
        <f>+M56*60</f>
        <v>277479.45205479453</v>
      </c>
      <c r="N59" s="64"/>
      <c r="O59" s="64"/>
      <c r="P59" s="64"/>
      <c r="Q59" s="64"/>
      <c r="R59" s="64"/>
      <c r="S59" s="6"/>
      <c r="T59" s="52"/>
      <c r="V59" s="52"/>
      <c r="AB59" s="5"/>
      <c r="AE59" s="58"/>
      <c r="AF59" s="11"/>
    </row>
    <row r="60" spans="2:32" ht="15" customHeight="1">
      <c r="B60" s="82"/>
      <c r="C60" s="82"/>
      <c r="D60" s="83"/>
      <c r="E60" s="73"/>
      <c r="F60" s="64"/>
      <c r="G60" s="64"/>
      <c r="H60" s="64"/>
      <c r="I60" s="64"/>
      <c r="J60" s="64"/>
      <c r="K60" s="64"/>
      <c r="L60" s="64"/>
      <c r="M60" s="64"/>
      <c r="N60" s="64"/>
      <c r="O60" s="64"/>
      <c r="P60" s="64"/>
      <c r="Q60" s="64"/>
      <c r="R60" s="64"/>
      <c r="S60" s="6"/>
      <c r="T60" s="52"/>
      <c r="V60" s="52"/>
      <c r="AB60" s="5"/>
      <c r="AE60" s="58"/>
      <c r="AF60" s="11"/>
    </row>
    <row r="61" spans="2:32" ht="15" customHeight="1">
      <c r="B61" s="389" t="s">
        <v>101</v>
      </c>
      <c r="C61" s="390" t="s">
        <v>50</v>
      </c>
      <c r="D61" s="115" t="s">
        <v>0</v>
      </c>
      <c r="E61" s="142"/>
      <c r="F61" s="389" t="s">
        <v>122</v>
      </c>
      <c r="G61" s="160"/>
      <c r="H61" s="390" t="s">
        <v>120</v>
      </c>
      <c r="I61" s="389" t="s">
        <v>131</v>
      </c>
      <c r="J61" s="390" t="s">
        <v>2276</v>
      </c>
      <c r="K61" s="64"/>
      <c r="L61" s="64"/>
      <c r="M61" s="64"/>
      <c r="N61" s="64"/>
      <c r="O61" s="64"/>
      <c r="P61" s="64"/>
      <c r="Q61" s="64"/>
      <c r="R61" s="64"/>
      <c r="S61" s="6"/>
      <c r="T61" s="52"/>
      <c r="V61" s="52"/>
      <c r="AB61" s="5"/>
      <c r="AE61" s="58"/>
      <c r="AF61" s="11"/>
    </row>
    <row r="62" spans="2:32" ht="30" customHeight="1">
      <c r="B62" s="389"/>
      <c r="C62" s="391"/>
      <c r="D62" s="115" t="s">
        <v>4</v>
      </c>
      <c r="E62" s="142"/>
      <c r="F62" s="389"/>
      <c r="G62" s="160"/>
      <c r="H62" s="391"/>
      <c r="I62" s="389"/>
      <c r="J62" s="391"/>
      <c r="K62" s="64"/>
      <c r="L62" s="64"/>
      <c r="M62" s="64"/>
      <c r="N62" s="64"/>
      <c r="O62" s="64"/>
      <c r="P62" s="64"/>
      <c r="Q62" s="64"/>
      <c r="R62" s="64"/>
      <c r="S62" s="6"/>
      <c r="T62" s="52"/>
      <c r="V62" s="52"/>
      <c r="AB62" s="5"/>
      <c r="AE62" s="58"/>
      <c r="AF62" s="11"/>
    </row>
    <row r="63" spans="2:32" ht="15.75" customHeight="1">
      <c r="B63" s="116">
        <v>5131</v>
      </c>
      <c r="C63" s="116">
        <v>3111</v>
      </c>
      <c r="D63" s="117" t="s">
        <v>23</v>
      </c>
      <c r="E63" s="132"/>
      <c r="F63" s="126">
        <v>18000</v>
      </c>
      <c r="G63" s="114"/>
      <c r="H63" s="134">
        <v>8980</v>
      </c>
      <c r="I63" s="135">
        <f>+H63/7*12</f>
        <v>15394.285714285714</v>
      </c>
      <c r="J63" s="135">
        <v>18000</v>
      </c>
      <c r="K63" s="68"/>
      <c r="L63" s="68"/>
      <c r="M63" s="68"/>
      <c r="N63" s="68"/>
      <c r="O63" s="68"/>
      <c r="P63" s="68"/>
      <c r="Q63" s="68"/>
      <c r="R63" s="68"/>
      <c r="T63" s="48">
        <v>6724</v>
      </c>
      <c r="U63" s="48"/>
      <c r="V63" s="41">
        <v>13000</v>
      </c>
      <c r="AB63" s="41"/>
    </row>
    <row r="64" spans="2:32" ht="15.75" customHeight="1">
      <c r="B64" s="116">
        <v>5131</v>
      </c>
      <c r="C64" s="116">
        <v>3131</v>
      </c>
      <c r="D64" s="117" t="s">
        <v>24</v>
      </c>
      <c r="E64" s="118"/>
      <c r="F64" s="126">
        <v>10000</v>
      </c>
      <c r="G64" s="114"/>
      <c r="H64" s="134">
        <v>2929</v>
      </c>
      <c r="I64" s="135">
        <v>4000</v>
      </c>
      <c r="J64" s="135">
        <v>4800</v>
      </c>
      <c r="K64" s="68"/>
      <c r="L64" s="68"/>
      <c r="M64" s="68"/>
      <c r="N64" s="68"/>
      <c r="O64" s="68"/>
      <c r="P64" s="68"/>
      <c r="Q64" s="68"/>
      <c r="R64" s="68"/>
      <c r="T64" s="48">
        <v>4916.5</v>
      </c>
      <c r="U64" s="48"/>
      <c r="V64" s="41">
        <v>10000</v>
      </c>
      <c r="AB64" s="41"/>
      <c r="AC64" s="41"/>
      <c r="AE64" s="50" t="e">
        <f>+AE53*10</f>
        <v>#REF!</v>
      </c>
      <c r="AF64" s="2" t="s">
        <v>80</v>
      </c>
    </row>
    <row r="65" spans="2:32" ht="15.75" customHeight="1">
      <c r="B65" s="116">
        <v>5131</v>
      </c>
      <c r="C65" s="116">
        <v>3141</v>
      </c>
      <c r="D65" s="117" t="s">
        <v>25</v>
      </c>
      <c r="E65" s="118"/>
      <c r="F65" s="126">
        <v>36000</v>
      </c>
      <c r="G65" s="114"/>
      <c r="H65" s="134">
        <v>19210</v>
      </c>
      <c r="I65" s="135">
        <f>+H65/7*12</f>
        <v>32931.428571428572</v>
      </c>
      <c r="J65" s="135">
        <v>36000</v>
      </c>
      <c r="K65" s="68"/>
      <c r="L65" s="68"/>
      <c r="M65" s="68"/>
      <c r="N65" s="68"/>
      <c r="O65" s="68"/>
      <c r="P65" s="68"/>
      <c r="Q65" s="68"/>
      <c r="R65" s="68"/>
      <c r="T65" s="48">
        <v>19214</v>
      </c>
      <c r="U65" s="48"/>
      <c r="V65" s="41">
        <v>36000</v>
      </c>
      <c r="AB65" s="41"/>
      <c r="AC65" s="41"/>
    </row>
    <row r="66" spans="2:32" ht="15.75" customHeight="1">
      <c r="B66" s="116">
        <v>5131</v>
      </c>
      <c r="C66" s="116">
        <v>3151</v>
      </c>
      <c r="D66" s="117" t="s">
        <v>26</v>
      </c>
      <c r="E66" s="118"/>
      <c r="F66" s="126">
        <v>36000</v>
      </c>
      <c r="G66" s="114"/>
      <c r="H66" s="134">
        <v>17667.87</v>
      </c>
      <c r="I66" s="135">
        <f>+H66/7*12</f>
        <v>30287.77714285714</v>
      </c>
      <c r="J66" s="135">
        <v>35000</v>
      </c>
      <c r="K66" s="68"/>
      <c r="L66" s="68"/>
      <c r="M66" s="68"/>
      <c r="N66" s="68"/>
      <c r="O66" s="68"/>
      <c r="P66" s="68"/>
      <c r="Q66" s="68"/>
      <c r="R66" s="68"/>
      <c r="T66" s="48">
        <v>19081.5</v>
      </c>
      <c r="U66" s="48"/>
      <c r="V66" s="41">
        <v>36000</v>
      </c>
      <c r="AB66" s="5"/>
      <c r="AC66" s="41"/>
      <c r="AE66" s="59" t="e">
        <f>AE53*60</f>
        <v>#REF!</v>
      </c>
      <c r="AF66" s="2" t="s">
        <v>81</v>
      </c>
    </row>
    <row r="67" spans="2:32" ht="15.75" customHeight="1">
      <c r="B67" s="116">
        <v>5131</v>
      </c>
      <c r="C67" s="116">
        <v>3171</v>
      </c>
      <c r="D67" s="117" t="s">
        <v>126</v>
      </c>
      <c r="E67" s="118"/>
      <c r="F67" s="126">
        <v>7000</v>
      </c>
      <c r="G67" s="114"/>
      <c r="H67" s="134">
        <v>4176</v>
      </c>
      <c r="I67" s="135">
        <v>7000</v>
      </c>
      <c r="J67" s="135">
        <v>9000</v>
      </c>
      <c r="K67" s="68"/>
      <c r="L67" s="68"/>
      <c r="M67" s="68"/>
      <c r="N67" s="68"/>
      <c r="O67" s="68"/>
      <c r="P67" s="68"/>
      <c r="Q67" s="68"/>
      <c r="R67" s="68"/>
      <c r="T67" s="48">
        <v>0</v>
      </c>
      <c r="U67" s="48"/>
      <c r="V67" s="41">
        <v>0</v>
      </c>
      <c r="AC67" s="41"/>
    </row>
    <row r="68" spans="2:32" ht="17.25" customHeight="1">
      <c r="B68" s="124">
        <v>5133</v>
      </c>
      <c r="C68" s="133">
        <v>3311</v>
      </c>
      <c r="D68" s="125" t="s">
        <v>87</v>
      </c>
      <c r="E68" s="118"/>
      <c r="F68" s="126">
        <v>435400</v>
      </c>
      <c r="G68" s="114"/>
      <c r="H68" s="135">
        <v>18734</v>
      </c>
      <c r="I68" s="135">
        <f>+H68+163800+15000+20000</f>
        <v>217534</v>
      </c>
      <c r="J68" s="135">
        <v>415000</v>
      </c>
      <c r="K68" s="64"/>
      <c r="L68" s="64"/>
      <c r="M68" s="64">
        <f>13650*2</f>
        <v>27300</v>
      </c>
      <c r="N68" s="64"/>
      <c r="O68" s="64"/>
      <c r="P68" s="64"/>
      <c r="Q68" s="64"/>
      <c r="R68" s="64"/>
      <c r="T68" s="61">
        <v>120640</v>
      </c>
      <c r="U68" s="48"/>
      <c r="V68" s="60">
        <f>18850*2*12</f>
        <v>452400</v>
      </c>
      <c r="AC68" s="41"/>
    </row>
    <row r="69" spans="2:32" ht="15.75" customHeight="1">
      <c r="B69" s="116">
        <v>5133</v>
      </c>
      <c r="C69" s="116">
        <v>3312</v>
      </c>
      <c r="D69" s="117" t="s">
        <v>93</v>
      </c>
      <c r="E69" s="118"/>
      <c r="F69" s="126">
        <v>25000</v>
      </c>
      <c r="G69" s="114"/>
      <c r="H69" s="134">
        <v>19488</v>
      </c>
      <c r="I69" s="135">
        <v>25000</v>
      </c>
      <c r="J69" s="135">
        <v>30000</v>
      </c>
      <c r="K69" s="68"/>
      <c r="L69" s="68"/>
      <c r="M69" s="68">
        <f>+M68*0.16</f>
        <v>4368</v>
      </c>
      <c r="N69" s="68"/>
      <c r="O69" s="68"/>
      <c r="P69" s="68"/>
      <c r="Q69" s="68"/>
      <c r="R69" s="68"/>
      <c r="T69" s="48">
        <v>0</v>
      </c>
      <c r="U69" s="48"/>
      <c r="V69" s="41">
        <v>15000</v>
      </c>
      <c r="AC69" s="41">
        <f>12007.52+15.67+15.67+6.27+6.27+18.8</f>
        <v>12070.2</v>
      </c>
      <c r="AD69" s="2" t="s">
        <v>113</v>
      </c>
      <c r="AE69" s="41">
        <f>11607.29+60.58</f>
        <v>11667.87</v>
      </c>
      <c r="AF69" s="2" t="s">
        <v>82</v>
      </c>
    </row>
    <row r="70" spans="2:32" ht="15.75" customHeight="1">
      <c r="B70" s="120">
        <v>5133</v>
      </c>
      <c r="C70" s="120">
        <v>3313</v>
      </c>
      <c r="D70" s="121" t="s">
        <v>94</v>
      </c>
      <c r="E70" s="122"/>
      <c r="F70" s="127">
        <v>100000</v>
      </c>
      <c r="G70" s="114"/>
      <c r="H70" s="136">
        <v>92800</v>
      </c>
      <c r="I70" s="162">
        <v>92800</v>
      </c>
      <c r="J70" s="162">
        <v>0</v>
      </c>
      <c r="K70" s="68"/>
      <c r="L70" s="68"/>
      <c r="M70" s="68">
        <f>SUM(M68:M69)</f>
        <v>31668</v>
      </c>
      <c r="N70" s="68"/>
      <c r="O70" s="68"/>
      <c r="P70" s="68"/>
      <c r="Q70" s="68"/>
      <c r="R70" s="68"/>
      <c r="T70" s="48"/>
      <c r="U70" s="48"/>
      <c r="V70" s="41"/>
      <c r="AC70" s="41"/>
      <c r="AE70" s="41"/>
    </row>
    <row r="71" spans="2:32" ht="15.75" customHeight="1">
      <c r="B71" s="116">
        <v>5133</v>
      </c>
      <c r="C71" s="116">
        <v>3361</v>
      </c>
      <c r="D71" s="117" t="s">
        <v>28</v>
      </c>
      <c r="E71" s="118"/>
      <c r="F71" s="126">
        <v>3000</v>
      </c>
      <c r="G71" s="114"/>
      <c r="H71" s="134">
        <v>1957.5</v>
      </c>
      <c r="I71" s="135">
        <v>3000</v>
      </c>
      <c r="J71" s="135">
        <v>3600</v>
      </c>
      <c r="K71" s="68"/>
      <c r="L71" s="68"/>
      <c r="M71" s="68">
        <f>+M70*12</f>
        <v>380016</v>
      </c>
      <c r="N71" s="68"/>
      <c r="O71" s="68"/>
      <c r="P71" s="68"/>
      <c r="Q71" s="68"/>
      <c r="R71" s="68"/>
      <c r="T71" s="48">
        <v>957</v>
      </c>
      <c r="U71" s="48"/>
      <c r="V71" s="41">
        <v>3000</v>
      </c>
      <c r="AC71" s="41">
        <f>AC69/30*365</f>
        <v>146854.1</v>
      </c>
      <c r="AE71" s="50">
        <f>AE69/29*365</f>
        <v>146854.22586206897</v>
      </c>
      <c r="AF71" s="11" t="s">
        <v>83</v>
      </c>
    </row>
    <row r="72" spans="2:32" ht="15.75" customHeight="1">
      <c r="B72" s="120">
        <v>5133</v>
      </c>
      <c r="C72" s="120">
        <v>3363</v>
      </c>
      <c r="D72" s="121" t="s">
        <v>95</v>
      </c>
      <c r="E72" s="122"/>
      <c r="F72" s="127">
        <v>1500</v>
      </c>
      <c r="G72" s="114"/>
      <c r="H72" s="136">
        <v>0</v>
      </c>
      <c r="I72" s="162"/>
      <c r="J72" s="162">
        <v>1500</v>
      </c>
      <c r="K72" s="68"/>
      <c r="L72" s="68"/>
      <c r="M72" s="68"/>
      <c r="N72" s="68"/>
      <c r="O72" s="68"/>
      <c r="P72" s="68"/>
      <c r="Q72" s="68"/>
      <c r="R72" s="68"/>
      <c r="T72" s="48"/>
      <c r="U72" s="48"/>
      <c r="V72" s="41">
        <v>1500</v>
      </c>
      <c r="AC72" s="41"/>
      <c r="AE72" s="50">
        <f>AE71*106/100</f>
        <v>155665.4794137931</v>
      </c>
      <c r="AF72" s="11"/>
    </row>
    <row r="73" spans="2:32" ht="15.75" customHeight="1">
      <c r="B73" s="116">
        <v>5133</v>
      </c>
      <c r="C73" s="116">
        <v>3381</v>
      </c>
      <c r="D73" s="117" t="s">
        <v>29</v>
      </c>
      <c r="E73" s="118"/>
      <c r="F73" s="126">
        <v>10000</v>
      </c>
      <c r="G73" s="114"/>
      <c r="H73" s="134">
        <v>6590.57</v>
      </c>
      <c r="I73" s="135">
        <v>10000</v>
      </c>
      <c r="J73" s="135">
        <v>12000</v>
      </c>
      <c r="K73" s="68"/>
      <c r="L73" s="68"/>
      <c r="M73" s="68"/>
      <c r="N73" s="68"/>
      <c r="O73" s="68"/>
      <c r="P73" s="68"/>
      <c r="Q73" s="68"/>
      <c r="R73" s="68"/>
      <c r="T73" s="48">
        <v>5661.53</v>
      </c>
      <c r="U73" s="48"/>
      <c r="V73" s="41">
        <v>10000</v>
      </c>
      <c r="AC73" s="41"/>
      <c r="AE73" s="41"/>
    </row>
    <row r="74" spans="2:32" ht="26.25" customHeight="1">
      <c r="B74" s="124">
        <v>5134</v>
      </c>
      <c r="C74" s="124">
        <v>3441</v>
      </c>
      <c r="D74" s="125" t="s">
        <v>31</v>
      </c>
      <c r="E74" s="118"/>
      <c r="F74" s="126">
        <v>25000</v>
      </c>
      <c r="G74" s="114"/>
      <c r="H74" s="134">
        <v>15054.04</v>
      </c>
      <c r="I74" s="163">
        <f>+H74/7*12</f>
        <v>25806.925714285717</v>
      </c>
      <c r="J74" s="135">
        <v>30000</v>
      </c>
      <c r="K74" s="64"/>
      <c r="L74" s="64"/>
      <c r="M74" s="64"/>
      <c r="N74" s="64"/>
      <c r="O74" s="64"/>
      <c r="P74" s="64"/>
      <c r="Q74" s="64"/>
      <c r="R74" s="64"/>
      <c r="T74" s="48">
        <v>12372.949999999999</v>
      </c>
      <c r="U74" s="48"/>
      <c r="V74" s="62">
        <v>25000</v>
      </c>
      <c r="AC74" s="41" t="e">
        <f>#REF!/61*365</f>
        <v>#REF!</v>
      </c>
      <c r="AE74" s="50" t="e">
        <f>#REF!/60*365</f>
        <v>#REF!</v>
      </c>
      <c r="AF74" s="11" t="s">
        <v>84</v>
      </c>
    </row>
    <row r="75" spans="2:32" ht="32.25" customHeight="1">
      <c r="B75" s="124">
        <v>5134</v>
      </c>
      <c r="C75" s="124">
        <v>3491</v>
      </c>
      <c r="D75" s="117" t="s">
        <v>96</v>
      </c>
      <c r="E75" s="118"/>
      <c r="F75" s="126">
        <v>151200</v>
      </c>
      <c r="G75" s="114"/>
      <c r="H75" s="134">
        <v>74071.320000000007</v>
      </c>
      <c r="I75" s="163">
        <f>+H75/6*12</f>
        <v>148142.64000000001</v>
      </c>
      <c r="J75" s="135">
        <v>160000</v>
      </c>
      <c r="K75" s="64"/>
      <c r="L75" s="64"/>
      <c r="M75" s="64"/>
      <c r="N75" s="64"/>
      <c r="O75" s="64"/>
      <c r="P75" s="64"/>
      <c r="Q75" s="64"/>
      <c r="R75" s="64"/>
      <c r="T75" s="48">
        <v>47775.12</v>
      </c>
      <c r="U75" s="48"/>
      <c r="V75" s="62">
        <f>12600*12</f>
        <v>151200</v>
      </c>
      <c r="AC75" s="41" t="e">
        <f>AC74*106/100</f>
        <v>#REF!</v>
      </c>
      <c r="AE75" s="41"/>
    </row>
    <row r="76" spans="2:32" ht="28.5" customHeight="1">
      <c r="B76" s="124">
        <v>5135</v>
      </c>
      <c r="C76" s="124">
        <v>3511</v>
      </c>
      <c r="D76" s="125" t="s">
        <v>51</v>
      </c>
      <c r="E76" s="118"/>
      <c r="F76" s="126">
        <v>20000</v>
      </c>
      <c r="G76" s="114"/>
      <c r="H76" s="134">
        <v>3484.48</v>
      </c>
      <c r="I76" s="163">
        <v>5000</v>
      </c>
      <c r="J76" s="135">
        <v>10000</v>
      </c>
      <c r="K76" s="64"/>
      <c r="L76" s="64"/>
      <c r="M76" s="64"/>
      <c r="N76" s="64"/>
      <c r="O76" s="64"/>
      <c r="P76" s="64"/>
      <c r="Q76" s="64"/>
      <c r="R76" s="64"/>
      <c r="T76" s="48">
        <v>2102.67</v>
      </c>
      <c r="U76" s="48"/>
      <c r="V76" s="62">
        <v>20000</v>
      </c>
      <c r="AC76" s="41"/>
      <c r="AE76" s="41">
        <v>12064.06</v>
      </c>
    </row>
    <row r="77" spans="2:32" ht="25.5" customHeight="1">
      <c r="B77" s="124">
        <v>5135</v>
      </c>
      <c r="C77" s="124">
        <v>3531</v>
      </c>
      <c r="D77" s="125" t="s">
        <v>97</v>
      </c>
      <c r="E77" s="118"/>
      <c r="F77" s="126">
        <v>20000</v>
      </c>
      <c r="G77" s="114"/>
      <c r="H77" s="134">
        <v>2947</v>
      </c>
      <c r="I77" s="135">
        <v>6000</v>
      </c>
      <c r="J77" s="135">
        <v>20000</v>
      </c>
      <c r="K77" s="64"/>
      <c r="L77" s="64"/>
      <c r="M77" s="64"/>
      <c r="N77" s="64"/>
      <c r="O77" s="64"/>
      <c r="P77" s="64"/>
      <c r="Q77" s="64"/>
      <c r="R77" s="64"/>
      <c r="T77" s="48">
        <v>10799.619999999999</v>
      </c>
      <c r="U77" s="48"/>
      <c r="V77" s="62">
        <v>20000</v>
      </c>
      <c r="AC77" s="41"/>
      <c r="AE77" s="5">
        <f>AE76-4440.31+5026.77</f>
        <v>12650.52</v>
      </c>
      <c r="AF77" s="2" t="s">
        <v>85</v>
      </c>
    </row>
    <row r="78" spans="2:32" ht="15.75" customHeight="1">
      <c r="B78" s="116">
        <v>5135</v>
      </c>
      <c r="C78" s="116">
        <v>3551</v>
      </c>
      <c r="D78" s="117" t="s">
        <v>115</v>
      </c>
      <c r="E78" s="118"/>
      <c r="F78" s="126">
        <v>30000</v>
      </c>
      <c r="G78" s="114"/>
      <c r="H78" s="134">
        <v>13145.61</v>
      </c>
      <c r="I78" s="163">
        <v>30000</v>
      </c>
      <c r="J78" s="135">
        <v>36000</v>
      </c>
      <c r="K78" s="68"/>
      <c r="L78" s="68"/>
      <c r="M78" s="68"/>
      <c r="N78" s="68"/>
      <c r="O78" s="68"/>
      <c r="P78" s="68"/>
      <c r="Q78" s="68"/>
      <c r="R78" s="68"/>
      <c r="T78" s="48">
        <v>8998.66</v>
      </c>
      <c r="U78" s="48"/>
      <c r="V78" s="41">
        <v>30000</v>
      </c>
      <c r="AC78" s="41">
        <v>12861.38</v>
      </c>
      <c r="AD78" s="2" t="s">
        <v>114</v>
      </c>
      <c r="AE78" s="59">
        <f>AE77/60*365</f>
        <v>76957.33</v>
      </c>
      <c r="AF78" s="11" t="s">
        <v>86</v>
      </c>
    </row>
    <row r="79" spans="2:32" ht="15.75" customHeight="1">
      <c r="B79" s="124">
        <v>5135</v>
      </c>
      <c r="C79" s="124">
        <v>3571</v>
      </c>
      <c r="D79" s="125" t="s">
        <v>32</v>
      </c>
      <c r="E79" s="122"/>
      <c r="F79" s="127">
        <v>0</v>
      </c>
      <c r="G79" s="114"/>
      <c r="H79" s="136"/>
      <c r="I79" s="302"/>
      <c r="J79" s="162">
        <v>2000</v>
      </c>
      <c r="K79" s="68"/>
      <c r="L79" s="68"/>
      <c r="M79" s="68"/>
      <c r="N79" s="68"/>
      <c r="O79" s="68"/>
      <c r="P79" s="68"/>
      <c r="Q79" s="68"/>
      <c r="R79" s="68"/>
      <c r="T79" s="48"/>
      <c r="U79" s="48"/>
      <c r="V79" s="41"/>
      <c r="AC79" s="41"/>
      <c r="AE79" s="59"/>
      <c r="AF79" s="11"/>
    </row>
    <row r="80" spans="2:32" ht="26.25" customHeight="1">
      <c r="B80" s="124">
        <v>5135</v>
      </c>
      <c r="C80" s="124">
        <v>3591</v>
      </c>
      <c r="D80" s="125" t="s">
        <v>33</v>
      </c>
      <c r="E80" s="118"/>
      <c r="F80" s="126">
        <v>5000</v>
      </c>
      <c r="G80" s="114"/>
      <c r="H80" s="134">
        <v>1278.6099999999999</v>
      </c>
      <c r="I80" s="135">
        <v>2500</v>
      </c>
      <c r="J80" s="135">
        <v>5000</v>
      </c>
      <c r="K80" s="64"/>
      <c r="L80" s="64"/>
      <c r="M80" s="64"/>
      <c r="N80" s="64"/>
      <c r="O80" s="64"/>
      <c r="P80" s="64"/>
      <c r="Q80" s="64"/>
      <c r="R80" s="64"/>
      <c r="T80" s="48">
        <v>1044</v>
      </c>
      <c r="U80" s="48"/>
      <c r="V80" s="41">
        <v>5000</v>
      </c>
      <c r="AC80" s="41" t="e">
        <f>#REF!*106/100</f>
        <v>#REF!</v>
      </c>
      <c r="AE80" s="41">
        <f>16250+2600</f>
        <v>18850</v>
      </c>
      <c r="AF80" s="2" t="s">
        <v>92</v>
      </c>
    </row>
    <row r="81" spans="2:29" ht="15.75" customHeight="1">
      <c r="B81" s="116">
        <v>5137</v>
      </c>
      <c r="C81" s="116">
        <v>3711</v>
      </c>
      <c r="D81" s="117" t="s">
        <v>34</v>
      </c>
      <c r="E81" s="118"/>
      <c r="F81" s="126">
        <v>50000</v>
      </c>
      <c r="G81" s="114"/>
      <c r="H81" s="134">
        <v>0</v>
      </c>
      <c r="I81" s="135"/>
      <c r="J81" s="135">
        <v>35000</v>
      </c>
      <c r="K81" s="68"/>
      <c r="L81" s="68"/>
      <c r="M81" s="68"/>
      <c r="N81" s="68"/>
      <c r="O81" s="68"/>
      <c r="P81" s="68"/>
      <c r="Q81" s="68"/>
      <c r="R81" s="68"/>
      <c r="T81" s="48">
        <v>0</v>
      </c>
      <c r="U81" s="48"/>
      <c r="V81" s="41">
        <v>0</v>
      </c>
      <c r="AC81" s="41"/>
    </row>
    <row r="82" spans="2:29" ht="15.75" customHeight="1">
      <c r="B82" s="116">
        <v>5137</v>
      </c>
      <c r="C82" s="116">
        <v>3721</v>
      </c>
      <c r="D82" s="117" t="s">
        <v>35</v>
      </c>
      <c r="E82" s="118"/>
      <c r="F82" s="126">
        <v>15000</v>
      </c>
      <c r="G82" s="114"/>
      <c r="H82" s="134">
        <v>2725</v>
      </c>
      <c r="I82" s="163">
        <v>6000</v>
      </c>
      <c r="J82" s="135">
        <v>8000</v>
      </c>
      <c r="K82" s="68"/>
      <c r="L82" s="68"/>
      <c r="M82" s="68"/>
      <c r="N82" s="68"/>
      <c r="O82" s="68"/>
      <c r="P82" s="68"/>
      <c r="Q82" s="68"/>
      <c r="R82" s="68"/>
      <c r="T82" s="48">
        <v>676</v>
      </c>
      <c r="U82" s="48"/>
      <c r="V82" s="41">
        <v>3000</v>
      </c>
      <c r="AC82" s="41"/>
    </row>
    <row r="83" spans="2:29" ht="15.75" customHeight="1">
      <c r="B83" s="116">
        <v>5137</v>
      </c>
      <c r="C83" s="116">
        <v>3751</v>
      </c>
      <c r="D83" s="117" t="s">
        <v>36</v>
      </c>
      <c r="E83" s="118"/>
      <c r="F83" s="126">
        <v>20000</v>
      </c>
      <c r="G83" s="114"/>
      <c r="H83" s="134">
        <v>6563</v>
      </c>
      <c r="I83" s="163">
        <v>13000</v>
      </c>
      <c r="J83" s="135">
        <v>20000</v>
      </c>
      <c r="K83" s="68"/>
      <c r="L83" s="68"/>
      <c r="M83" s="68"/>
      <c r="N83" s="68"/>
      <c r="O83" s="68"/>
      <c r="P83" s="68"/>
      <c r="Q83" s="68"/>
      <c r="R83" s="68"/>
      <c r="T83" s="48">
        <v>2327</v>
      </c>
      <c r="U83" s="48"/>
      <c r="V83" s="41">
        <v>12000</v>
      </c>
      <c r="AC83" s="41"/>
    </row>
    <row r="84" spans="2:29" ht="15.75" customHeight="1">
      <c r="B84" s="116">
        <v>5138</v>
      </c>
      <c r="C84" s="116">
        <v>3851</v>
      </c>
      <c r="D84" s="117" t="s">
        <v>117</v>
      </c>
      <c r="E84" s="118"/>
      <c r="F84" s="126">
        <v>50000</v>
      </c>
      <c r="G84" s="114"/>
      <c r="H84" s="134">
        <v>995.9</v>
      </c>
      <c r="I84" s="135">
        <v>8000</v>
      </c>
      <c r="J84" s="135">
        <v>40000</v>
      </c>
      <c r="K84" s="68"/>
      <c r="L84" s="68"/>
      <c r="M84" s="68"/>
      <c r="N84" s="68"/>
      <c r="O84" s="68"/>
      <c r="P84" s="68"/>
      <c r="Q84" s="68"/>
      <c r="R84" s="68"/>
      <c r="T84" s="48">
        <v>1482.9</v>
      </c>
      <c r="U84" s="48"/>
      <c r="V84" s="41">
        <v>0</v>
      </c>
      <c r="AC84" s="41"/>
    </row>
    <row r="85" spans="2:29" ht="15.75" customHeight="1">
      <c r="B85" s="120"/>
      <c r="C85" s="120">
        <v>3852</v>
      </c>
      <c r="D85" s="121" t="s">
        <v>98</v>
      </c>
      <c r="E85" s="122"/>
      <c r="F85" s="127">
        <v>12000</v>
      </c>
      <c r="G85" s="114"/>
      <c r="H85" s="136">
        <v>796.9</v>
      </c>
      <c r="I85" s="162">
        <v>2500</v>
      </c>
      <c r="J85" s="162">
        <v>8000</v>
      </c>
      <c r="K85" s="68"/>
      <c r="L85" s="68"/>
      <c r="M85" s="68"/>
      <c r="N85" s="68"/>
      <c r="O85" s="68"/>
      <c r="P85" s="68"/>
      <c r="Q85" s="68"/>
      <c r="R85" s="68"/>
      <c r="T85" s="48"/>
      <c r="U85" s="48"/>
      <c r="V85" s="41">
        <v>12000</v>
      </c>
    </row>
    <row r="86" spans="2:29" ht="15.75" customHeight="1">
      <c r="B86" s="116">
        <v>5139</v>
      </c>
      <c r="C86" s="116">
        <v>3921</v>
      </c>
      <c r="D86" s="117" t="s">
        <v>37</v>
      </c>
      <c r="E86" s="118"/>
      <c r="F86" s="126">
        <v>150000</v>
      </c>
      <c r="G86" s="114"/>
      <c r="H86" s="134">
        <v>54472.02</v>
      </c>
      <c r="I86" s="135">
        <v>75000</v>
      </c>
      <c r="J86" s="135">
        <v>100000</v>
      </c>
      <c r="K86" s="68"/>
      <c r="L86" s="68"/>
      <c r="M86" s="68"/>
      <c r="N86" s="68"/>
      <c r="O86" s="68"/>
      <c r="P86" s="68"/>
      <c r="Q86" s="68"/>
      <c r="R86" s="68"/>
      <c r="T86" s="48">
        <v>127213.23000000001</v>
      </c>
      <c r="U86" s="48"/>
      <c r="V86" s="41">
        <v>150000</v>
      </c>
    </row>
    <row r="87" spans="2:29" ht="15.75" customHeight="1">
      <c r="B87" s="116">
        <v>5139</v>
      </c>
      <c r="C87" s="116">
        <v>3981</v>
      </c>
      <c r="D87" s="117" t="s">
        <v>27</v>
      </c>
      <c r="E87" s="118"/>
      <c r="F87" s="126">
        <v>35000</v>
      </c>
      <c r="G87" s="114"/>
      <c r="H87" s="134">
        <v>14448</v>
      </c>
      <c r="I87" s="135">
        <v>28000</v>
      </c>
      <c r="J87" s="135">
        <v>42000</v>
      </c>
      <c r="K87" s="68"/>
      <c r="L87" s="68"/>
      <c r="M87" s="68"/>
      <c r="N87" s="68"/>
      <c r="O87" s="68"/>
      <c r="P87" s="68"/>
      <c r="Q87" s="68"/>
      <c r="R87" s="68"/>
      <c r="T87" s="48">
        <v>15740.56</v>
      </c>
      <c r="U87" s="48"/>
      <c r="V87" s="41">
        <v>35000</v>
      </c>
    </row>
    <row r="88" spans="2:29" ht="15.75" customHeight="1">
      <c r="B88" s="116">
        <v>5139</v>
      </c>
      <c r="C88" s="116">
        <v>3991</v>
      </c>
      <c r="D88" s="117" t="s">
        <v>48</v>
      </c>
      <c r="E88" s="118"/>
      <c r="F88" s="126">
        <v>12000</v>
      </c>
      <c r="G88" s="114"/>
      <c r="H88" s="134">
        <v>0</v>
      </c>
      <c r="I88" s="135">
        <v>2500</v>
      </c>
      <c r="J88" s="135">
        <v>6000</v>
      </c>
      <c r="K88" s="68"/>
      <c r="L88" s="68"/>
      <c r="M88" s="68"/>
      <c r="N88" s="68"/>
      <c r="O88" s="68"/>
      <c r="P88" s="68"/>
      <c r="Q88" s="68"/>
      <c r="R88" s="68"/>
      <c r="T88" s="48">
        <v>3756.29</v>
      </c>
      <c r="U88" s="48"/>
      <c r="V88" s="41">
        <v>12000</v>
      </c>
    </row>
    <row r="89" spans="2:29" ht="30.75" customHeight="1">
      <c r="B89" s="137" t="s">
        <v>56</v>
      </c>
      <c r="C89" s="137"/>
      <c r="D89" s="138" t="s">
        <v>38</v>
      </c>
      <c r="E89" s="161"/>
      <c r="F89" s="139">
        <f>SUM(F63:F88)</f>
        <v>1277100</v>
      </c>
      <c r="G89" s="154"/>
      <c r="H89" s="139">
        <f>SUM(H63:H88)</f>
        <v>382514.82000000007</v>
      </c>
      <c r="I89" s="139">
        <f>SUM(I63:I88)</f>
        <v>790397.05714285711</v>
      </c>
      <c r="J89" s="139">
        <f>SUM(J63:J88)</f>
        <v>1086900</v>
      </c>
      <c r="K89" s="64"/>
      <c r="L89" s="64"/>
      <c r="M89" s="64"/>
      <c r="N89" s="64"/>
      <c r="O89" s="64"/>
      <c r="P89" s="64"/>
      <c r="Q89" s="64"/>
      <c r="R89" s="64"/>
      <c r="S89" s="6"/>
      <c r="T89" s="53">
        <f>SUM(T63:T88)</f>
        <v>411483.53</v>
      </c>
      <c r="U89" s="53"/>
      <c r="V89" s="63">
        <f>SUM(V63:V88)</f>
        <v>1052100</v>
      </c>
    </row>
    <row r="90" spans="2:29" ht="14.25" customHeight="1">
      <c r="B90" s="84"/>
      <c r="C90" s="84"/>
      <c r="D90" s="85"/>
      <c r="E90" s="86"/>
      <c r="F90" s="87"/>
      <c r="G90" s="64"/>
      <c r="H90" s="87"/>
      <c r="I90" s="87"/>
      <c r="J90" s="87"/>
      <c r="K90" s="64"/>
      <c r="L90" s="64"/>
      <c r="M90" s="64"/>
      <c r="N90" s="64"/>
      <c r="O90" s="64"/>
      <c r="P90" s="64"/>
      <c r="Q90" s="64"/>
      <c r="R90" s="64"/>
      <c r="S90" s="6"/>
      <c r="T90" s="53"/>
      <c r="U90" s="53"/>
      <c r="V90" s="63"/>
    </row>
    <row r="91" spans="2:29" ht="15" customHeight="1">
      <c r="B91" s="395" t="s">
        <v>116</v>
      </c>
      <c r="C91" s="396"/>
      <c r="D91" s="397"/>
      <c r="E91" s="157"/>
      <c r="F91" s="158">
        <f>F39+F53+F89</f>
        <v>4712140.91</v>
      </c>
      <c r="G91" s="159"/>
      <c r="H91" s="158">
        <f>H39+H53+H89</f>
        <v>1520593.82</v>
      </c>
      <c r="I91" s="158">
        <f>I39+I53+I89</f>
        <v>2996482.5014831498</v>
      </c>
      <c r="J91" s="158">
        <f>J39+J53+J89</f>
        <v>4313400</v>
      </c>
      <c r="K91" s="64"/>
      <c r="L91" s="64"/>
      <c r="M91" s="64"/>
      <c r="N91" s="64"/>
      <c r="O91" s="64"/>
      <c r="P91" s="64"/>
      <c r="Q91" s="64"/>
      <c r="R91" s="64"/>
      <c r="S91" s="6"/>
      <c r="T91" s="53"/>
      <c r="U91" s="53"/>
      <c r="V91" s="63"/>
    </row>
    <row r="92" spans="2:29" ht="15" customHeight="1">
      <c r="B92" s="96"/>
      <c r="C92" s="96"/>
      <c r="D92" s="96"/>
      <c r="E92" s="73"/>
      <c r="F92" s="97"/>
      <c r="G92" s="97"/>
      <c r="H92" s="97"/>
      <c r="I92" s="97"/>
      <c r="J92" s="97"/>
      <c r="K92" s="64"/>
      <c r="L92" s="64"/>
      <c r="M92" s="64"/>
      <c r="N92" s="64"/>
      <c r="O92" s="64"/>
      <c r="P92" s="64"/>
      <c r="Q92" s="64"/>
      <c r="R92" s="64"/>
      <c r="S92" s="6"/>
      <c r="T92" s="53"/>
      <c r="U92" s="53"/>
      <c r="V92" s="63"/>
    </row>
    <row r="93" spans="2:29" ht="15.75" customHeight="1">
      <c r="B93" s="82"/>
      <c r="C93" s="82"/>
      <c r="D93" s="83"/>
      <c r="E93" s="73"/>
      <c r="F93" s="64"/>
      <c r="G93" s="64"/>
      <c r="H93" s="64"/>
      <c r="I93" s="64"/>
      <c r="J93" s="64"/>
      <c r="K93" s="64"/>
      <c r="L93" s="64"/>
      <c r="M93" s="64"/>
      <c r="N93" s="64"/>
      <c r="O93" s="64"/>
      <c r="P93" s="64"/>
      <c r="Q93" s="64"/>
      <c r="R93" s="64"/>
      <c r="S93" s="6"/>
      <c r="T93" s="53"/>
      <c r="U93" s="53"/>
      <c r="V93" s="63"/>
    </row>
    <row r="94" spans="2:29" ht="15.75" customHeight="1">
      <c r="B94" s="82"/>
      <c r="C94" s="82"/>
      <c r="D94" s="83"/>
      <c r="E94" s="73"/>
      <c r="F94" s="64"/>
      <c r="G94" s="64"/>
      <c r="H94" s="64"/>
      <c r="I94" s="64"/>
      <c r="J94" s="64"/>
      <c r="K94" s="64"/>
      <c r="L94" s="64"/>
      <c r="M94" s="64"/>
      <c r="N94" s="64"/>
      <c r="O94" s="64"/>
      <c r="P94" s="64"/>
      <c r="Q94" s="64"/>
      <c r="R94" s="64"/>
      <c r="S94" s="6"/>
      <c r="T94" s="53"/>
      <c r="U94" s="53"/>
      <c r="V94" s="63"/>
    </row>
    <row r="95" spans="2:29" ht="15.75" customHeight="1">
      <c r="B95" s="82"/>
      <c r="C95" s="82"/>
      <c r="D95" s="384" t="s">
        <v>104</v>
      </c>
      <c r="E95" s="384"/>
      <c r="F95" s="384"/>
      <c r="G95" s="384"/>
      <c r="H95" s="384"/>
      <c r="I95" s="384"/>
      <c r="J95" s="64"/>
      <c r="K95" s="64"/>
      <c r="L95" s="64"/>
      <c r="M95" s="64"/>
      <c r="N95" s="64"/>
      <c r="O95" s="64"/>
      <c r="P95" s="64"/>
      <c r="Q95" s="64"/>
      <c r="R95" s="64"/>
      <c r="S95" s="6"/>
      <c r="T95" s="53"/>
      <c r="U95" s="53"/>
      <c r="V95" s="63"/>
    </row>
    <row r="96" spans="2:29" ht="15.75" customHeight="1">
      <c r="B96" s="82"/>
      <c r="C96" s="82"/>
      <c r="D96" s="385" t="s">
        <v>78</v>
      </c>
      <c r="E96" s="385"/>
      <c r="F96" s="385"/>
      <c r="G96" s="385"/>
      <c r="H96" s="385"/>
      <c r="I96" s="385"/>
      <c r="J96" s="64"/>
      <c r="K96" s="64"/>
      <c r="L96" s="64"/>
      <c r="M96" s="64"/>
      <c r="N96" s="64"/>
      <c r="O96" s="64"/>
      <c r="P96" s="64"/>
      <c r="Q96" s="64"/>
      <c r="R96" s="64"/>
      <c r="S96" s="6"/>
      <c r="T96" s="53"/>
      <c r="U96" s="53"/>
      <c r="V96" s="63"/>
    </row>
    <row r="97" spans="2:22" ht="15.75" customHeight="1">
      <c r="B97" s="82"/>
      <c r="C97" s="82"/>
      <c r="D97" s="83"/>
      <c r="E97" s="73"/>
      <c r="F97" s="64"/>
      <c r="G97" s="64"/>
      <c r="H97" s="64"/>
      <c r="I97" s="64"/>
      <c r="J97" s="64"/>
      <c r="K97" s="64"/>
      <c r="L97" s="64"/>
      <c r="M97" s="64"/>
      <c r="N97" s="64"/>
      <c r="O97" s="64"/>
      <c r="P97" s="64"/>
      <c r="Q97" s="64"/>
      <c r="R97" s="64"/>
      <c r="S97" s="6"/>
      <c r="T97" s="53"/>
      <c r="U97" s="53"/>
      <c r="V97" s="63"/>
    </row>
    <row r="98" spans="2:22" ht="15.75" customHeight="1">
      <c r="B98" s="82"/>
      <c r="C98" s="82"/>
      <c r="D98" s="83"/>
      <c r="E98" s="73"/>
      <c r="F98" s="64"/>
      <c r="G98" s="64"/>
      <c r="H98" s="64"/>
      <c r="I98" s="64"/>
      <c r="J98" s="64"/>
      <c r="K98" s="64"/>
      <c r="L98" s="64"/>
      <c r="M98" s="64"/>
      <c r="N98" s="64"/>
      <c r="O98" s="64"/>
      <c r="P98" s="64"/>
      <c r="Q98" s="64"/>
      <c r="R98" s="64"/>
      <c r="S98" s="6"/>
      <c r="T98" s="53"/>
      <c r="U98" s="53"/>
      <c r="V98" s="63"/>
    </row>
    <row r="99" spans="2:22" ht="15.75" customHeight="1">
      <c r="B99" s="389" t="s">
        <v>101</v>
      </c>
      <c r="C99" s="390" t="s">
        <v>50</v>
      </c>
      <c r="D99" s="115" t="s">
        <v>0</v>
      </c>
      <c r="E99" s="142"/>
      <c r="F99" s="389" t="s">
        <v>122</v>
      </c>
      <c r="G99" s="160"/>
      <c r="H99" s="390" t="s">
        <v>120</v>
      </c>
      <c r="I99" s="389" t="s">
        <v>131</v>
      </c>
      <c r="J99" s="390" t="s">
        <v>2276</v>
      </c>
      <c r="K99" s="64"/>
      <c r="L99" s="64"/>
      <c r="M99" s="64"/>
      <c r="N99" s="64"/>
      <c r="O99" s="64"/>
      <c r="P99" s="64"/>
      <c r="Q99" s="64"/>
      <c r="R99" s="64"/>
      <c r="S99" s="6"/>
      <c r="T99" s="53"/>
      <c r="U99" s="53"/>
      <c r="V99" s="63"/>
    </row>
    <row r="100" spans="2:22" ht="27.75" customHeight="1">
      <c r="B100" s="389"/>
      <c r="C100" s="391"/>
      <c r="D100" s="115" t="s">
        <v>4</v>
      </c>
      <c r="E100" s="142"/>
      <c r="F100" s="389"/>
      <c r="G100" s="160"/>
      <c r="H100" s="391"/>
      <c r="I100" s="389"/>
      <c r="J100" s="391"/>
      <c r="K100" s="64"/>
      <c r="L100" s="64"/>
      <c r="M100" s="64"/>
      <c r="N100" s="64"/>
      <c r="O100" s="64"/>
      <c r="P100" s="64"/>
      <c r="Q100" s="64"/>
      <c r="R100" s="64"/>
      <c r="S100" s="6"/>
      <c r="T100" s="53"/>
      <c r="U100" s="53"/>
      <c r="V100" s="63"/>
    </row>
    <row r="101" spans="2:22" ht="15.75" customHeight="1">
      <c r="B101" s="116" t="s">
        <v>52</v>
      </c>
      <c r="C101" s="116">
        <v>5111</v>
      </c>
      <c r="D101" s="117" t="s">
        <v>39</v>
      </c>
      <c r="E101" s="118"/>
      <c r="F101" s="126">
        <v>0</v>
      </c>
      <c r="G101" s="114"/>
      <c r="H101" s="130">
        <v>0</v>
      </c>
      <c r="I101" s="135">
        <f t="shared" ref="I101:I107" si="9">F101-H101</f>
        <v>0</v>
      </c>
      <c r="J101" s="164">
        <v>0</v>
      </c>
      <c r="K101" s="72"/>
      <c r="L101" s="72"/>
      <c r="M101" s="72"/>
      <c r="N101" s="72"/>
      <c r="O101" s="72"/>
      <c r="P101" s="72"/>
      <c r="Q101" s="72"/>
      <c r="R101" s="72"/>
      <c r="S101" s="6"/>
      <c r="T101" s="47">
        <v>8394.98</v>
      </c>
      <c r="U101" s="47"/>
      <c r="V101" s="41">
        <v>0</v>
      </c>
    </row>
    <row r="102" spans="2:22" ht="25.5" customHeight="1">
      <c r="B102" s="116" t="s">
        <v>53</v>
      </c>
      <c r="C102" s="124">
        <v>5151</v>
      </c>
      <c r="D102" s="125" t="s">
        <v>40</v>
      </c>
      <c r="E102" s="118"/>
      <c r="F102" s="126">
        <v>0</v>
      </c>
      <c r="G102" s="114"/>
      <c r="H102" s="130">
        <v>0</v>
      </c>
      <c r="I102" s="135">
        <f t="shared" si="9"/>
        <v>0</v>
      </c>
      <c r="J102" s="164">
        <v>0</v>
      </c>
      <c r="K102" s="72"/>
      <c r="L102" s="72"/>
      <c r="M102" s="72"/>
      <c r="N102" s="72"/>
      <c r="O102" s="72"/>
      <c r="P102" s="72"/>
      <c r="Q102" s="72"/>
      <c r="R102" s="72"/>
      <c r="T102" s="47">
        <v>13639.97</v>
      </c>
      <c r="U102" s="47"/>
      <c r="V102" s="41">
        <v>0</v>
      </c>
    </row>
    <row r="103" spans="2:22" ht="25.5" customHeight="1">
      <c r="B103" s="116">
        <v>1241</v>
      </c>
      <c r="C103" s="124">
        <v>5191</v>
      </c>
      <c r="D103" s="125" t="s">
        <v>49</v>
      </c>
      <c r="E103" s="118"/>
      <c r="F103" s="126">
        <v>0</v>
      </c>
      <c r="G103" s="114"/>
      <c r="H103" s="130">
        <v>0</v>
      </c>
      <c r="I103" s="135">
        <f t="shared" si="9"/>
        <v>0</v>
      </c>
      <c r="J103" s="164">
        <v>0</v>
      </c>
      <c r="K103" s="72"/>
      <c r="L103" s="72"/>
      <c r="M103" s="72"/>
      <c r="N103" s="72"/>
      <c r="O103" s="72"/>
      <c r="P103" s="72"/>
      <c r="Q103" s="72"/>
      <c r="R103" s="72"/>
      <c r="T103" s="47">
        <v>0</v>
      </c>
      <c r="U103" s="47"/>
      <c r="V103" s="41">
        <v>0</v>
      </c>
    </row>
    <row r="104" spans="2:22" ht="25.5" customHeight="1">
      <c r="B104" s="120"/>
      <c r="C104" s="128">
        <v>5411</v>
      </c>
      <c r="D104" s="129" t="s">
        <v>100</v>
      </c>
      <c r="E104" s="122"/>
      <c r="F104" s="127">
        <v>0</v>
      </c>
      <c r="G104" s="114"/>
      <c r="H104" s="131">
        <v>0</v>
      </c>
      <c r="I104" s="162">
        <v>0</v>
      </c>
      <c r="J104" s="164">
        <v>0</v>
      </c>
      <c r="K104" s="72"/>
      <c r="L104" s="72"/>
      <c r="M104" s="72"/>
      <c r="N104" s="72"/>
      <c r="O104" s="72"/>
      <c r="P104" s="72"/>
      <c r="Q104" s="72"/>
      <c r="R104" s="72"/>
      <c r="T104" s="47"/>
      <c r="U104" s="47"/>
      <c r="V104" s="41"/>
    </row>
    <row r="105" spans="2:22" ht="24" customHeight="1">
      <c r="B105" s="116">
        <v>1246</v>
      </c>
      <c r="C105" s="124">
        <v>5671</v>
      </c>
      <c r="D105" s="125" t="s">
        <v>41</v>
      </c>
      <c r="E105" s="118"/>
      <c r="F105" s="126">
        <v>0</v>
      </c>
      <c r="G105" s="114"/>
      <c r="H105" s="134">
        <v>0</v>
      </c>
      <c r="I105" s="135">
        <f t="shared" si="9"/>
        <v>0</v>
      </c>
      <c r="J105" s="164">
        <v>0</v>
      </c>
      <c r="K105" s="72"/>
      <c r="L105" s="72"/>
      <c r="M105" s="72"/>
      <c r="N105" s="72"/>
      <c r="O105" s="72"/>
      <c r="P105" s="72"/>
      <c r="Q105" s="72"/>
      <c r="R105" s="72"/>
      <c r="T105" s="47">
        <v>0</v>
      </c>
      <c r="U105" s="47"/>
      <c r="V105" s="41">
        <v>0</v>
      </c>
    </row>
    <row r="106" spans="2:22" ht="15" customHeight="1">
      <c r="B106" s="116">
        <v>1251</v>
      </c>
      <c r="C106" s="116">
        <v>5911</v>
      </c>
      <c r="D106" s="117" t="s">
        <v>42</v>
      </c>
      <c r="E106" s="118"/>
      <c r="F106" s="126">
        <v>0</v>
      </c>
      <c r="G106" s="114"/>
      <c r="H106" s="134">
        <f>25000-25000</f>
        <v>0</v>
      </c>
      <c r="I106" s="135">
        <f t="shared" si="9"/>
        <v>0</v>
      </c>
      <c r="J106" s="164">
        <v>0</v>
      </c>
      <c r="K106" s="72"/>
      <c r="L106" s="72"/>
      <c r="M106" s="72"/>
      <c r="N106" s="72"/>
      <c r="O106" s="72"/>
      <c r="P106" s="72"/>
      <c r="Q106" s="72"/>
      <c r="R106" s="72"/>
      <c r="T106" s="47">
        <v>0</v>
      </c>
      <c r="U106" s="47"/>
      <c r="V106" s="41">
        <v>0</v>
      </c>
    </row>
    <row r="107" spans="2:22" ht="31.5" customHeight="1">
      <c r="B107" s="153" t="s">
        <v>57</v>
      </c>
      <c r="C107" s="153"/>
      <c r="D107" s="177" t="s">
        <v>43</v>
      </c>
      <c r="E107" s="176"/>
      <c r="F107" s="155">
        <f>SUM(F101:F106)</f>
        <v>0</v>
      </c>
      <c r="G107" s="156"/>
      <c r="H107" s="155">
        <f>SUM(H101:H106)</f>
        <v>0</v>
      </c>
      <c r="I107" s="155">
        <f t="shared" si="9"/>
        <v>0</v>
      </c>
      <c r="J107" s="155">
        <v>0</v>
      </c>
      <c r="K107" s="64"/>
      <c r="L107" s="64"/>
      <c r="M107" s="64"/>
      <c r="N107" s="64"/>
      <c r="O107" s="64"/>
      <c r="P107" s="64"/>
      <c r="Q107" s="64"/>
      <c r="R107" s="64"/>
      <c r="S107" s="6"/>
      <c r="T107" s="52">
        <f>SUM(T101:T106)</f>
        <v>22034.949999999997</v>
      </c>
      <c r="U107" s="52"/>
      <c r="V107" s="56">
        <f>SUM(V101:V106)</f>
        <v>0</v>
      </c>
    </row>
    <row r="108" spans="2:22" ht="24" customHeight="1">
      <c r="B108" s="178">
        <v>6141</v>
      </c>
      <c r="C108" s="178"/>
      <c r="D108" s="125" t="s">
        <v>127</v>
      </c>
      <c r="E108" s="118"/>
      <c r="F108" s="126">
        <v>0</v>
      </c>
      <c r="G108" s="114"/>
      <c r="H108" s="134"/>
      <c r="I108" s="135">
        <f t="shared" ref="I108:I111" si="10">F108-H108</f>
        <v>0</v>
      </c>
      <c r="J108" s="135">
        <v>0</v>
      </c>
      <c r="K108" s="64"/>
      <c r="L108" s="64"/>
      <c r="M108" s="64"/>
      <c r="N108" s="64"/>
      <c r="O108" s="64"/>
      <c r="P108" s="64"/>
      <c r="Q108" s="64"/>
      <c r="R108" s="64"/>
      <c r="T108" s="54">
        <v>4374898</v>
      </c>
      <c r="U108" s="54"/>
      <c r="V108" s="41"/>
    </row>
    <row r="109" spans="2:22" ht="24" customHeight="1">
      <c r="B109" s="178">
        <v>6141</v>
      </c>
      <c r="C109" s="178"/>
      <c r="D109" s="125" t="s">
        <v>128</v>
      </c>
      <c r="E109" s="118"/>
      <c r="F109" s="126">
        <v>0</v>
      </c>
      <c r="G109" s="114"/>
      <c r="H109" s="130"/>
      <c r="I109" s="135">
        <f t="shared" si="10"/>
        <v>0</v>
      </c>
      <c r="J109" s="135">
        <v>0</v>
      </c>
      <c r="K109" s="68"/>
      <c r="L109" s="68"/>
      <c r="M109" s="68"/>
      <c r="N109" s="68"/>
      <c r="O109" s="68"/>
      <c r="P109" s="68"/>
      <c r="Q109" s="68"/>
      <c r="R109" s="68"/>
      <c r="V109" s="41"/>
    </row>
    <row r="110" spans="2:22" ht="26.25" customHeight="1">
      <c r="B110" s="178">
        <v>6141</v>
      </c>
      <c r="C110" s="178"/>
      <c r="D110" s="125" t="s">
        <v>129</v>
      </c>
      <c r="E110" s="118"/>
      <c r="F110" s="126">
        <v>0</v>
      </c>
      <c r="G110" s="114"/>
      <c r="H110" s="130"/>
      <c r="I110" s="135">
        <f t="shared" si="10"/>
        <v>0</v>
      </c>
      <c r="J110" s="135">
        <v>0</v>
      </c>
      <c r="K110" s="68"/>
      <c r="L110" s="68"/>
      <c r="M110" s="68"/>
      <c r="N110" s="68"/>
      <c r="O110" s="68"/>
      <c r="P110" s="68"/>
      <c r="Q110" s="68"/>
      <c r="R110" s="68"/>
      <c r="V110" s="41"/>
    </row>
    <row r="111" spans="2:22" ht="35.25" customHeight="1">
      <c r="B111" s="137" t="s">
        <v>58</v>
      </c>
      <c r="C111" s="137"/>
      <c r="D111" s="138" t="s">
        <v>44</v>
      </c>
      <c r="E111" s="118"/>
      <c r="F111" s="139">
        <f>SUM(F108:F110)</f>
        <v>0</v>
      </c>
      <c r="G111" s="166"/>
      <c r="H111" s="165">
        <f>H108</f>
        <v>0</v>
      </c>
      <c r="I111" s="165">
        <f t="shared" si="10"/>
        <v>0</v>
      </c>
      <c r="J111" s="165">
        <v>0</v>
      </c>
      <c r="K111" s="64"/>
      <c r="L111" s="64"/>
      <c r="M111" s="64"/>
      <c r="N111" s="64"/>
      <c r="O111" s="64"/>
      <c r="P111" s="64"/>
      <c r="Q111" s="64"/>
      <c r="R111" s="64"/>
      <c r="T111" s="53">
        <f>SUM(T108:T110)</f>
        <v>4374898</v>
      </c>
      <c r="U111" s="53"/>
      <c r="V111" s="41"/>
    </row>
    <row r="112" spans="2:22" ht="15.75" customHeight="1">
      <c r="B112" s="171"/>
      <c r="C112" s="12"/>
      <c r="D112" s="172"/>
      <c r="E112" s="45"/>
      <c r="F112" s="173"/>
      <c r="G112" s="111"/>
      <c r="H112" s="174"/>
      <c r="I112" s="175"/>
      <c r="J112" s="184"/>
      <c r="K112" s="73"/>
      <c r="L112" s="73"/>
      <c r="M112" s="73"/>
      <c r="N112" s="73"/>
      <c r="O112" s="73"/>
      <c r="P112" s="73"/>
      <c r="Q112" s="73"/>
      <c r="R112" s="73"/>
      <c r="V112" s="41"/>
    </row>
    <row r="113" spans="2:22" ht="18.75" customHeight="1">
      <c r="B113" s="7"/>
      <c r="C113" s="7"/>
      <c r="D113" s="167" t="s">
        <v>45</v>
      </c>
      <c r="E113" s="168"/>
      <c r="F113" s="169">
        <f>F91+F107+F111</f>
        <v>4712140.91</v>
      </c>
      <c r="G113" s="170"/>
      <c r="H113" s="169">
        <f>H91+H107+H111</f>
        <v>1520593.82</v>
      </c>
      <c r="I113" s="169">
        <f>I91+I107+I111</f>
        <v>2996482.5014831498</v>
      </c>
      <c r="J113" s="169">
        <f>J91+J107+J111</f>
        <v>4313400</v>
      </c>
      <c r="K113" s="74"/>
      <c r="L113" s="74"/>
      <c r="M113" s="74"/>
      <c r="N113" s="74"/>
      <c r="O113" s="74"/>
      <c r="P113" s="74"/>
      <c r="Q113" s="74"/>
      <c r="R113" s="74"/>
      <c r="T113" s="55" t="e">
        <f>T39+T53+T89+T107+T111+#REF!</f>
        <v>#REF!</v>
      </c>
      <c r="U113" s="55"/>
      <c r="V113" s="41"/>
    </row>
    <row r="114" spans="2:22">
      <c r="F114" s="5">
        <f>F17-F113</f>
        <v>0</v>
      </c>
      <c r="G114" s="5"/>
      <c r="H114" s="5">
        <f>H17-H113</f>
        <v>3583540.37</v>
      </c>
      <c r="K114" s="13"/>
      <c r="L114" s="13"/>
      <c r="M114" s="13"/>
      <c r="N114" s="13"/>
      <c r="O114" s="13"/>
      <c r="P114" s="13"/>
      <c r="Q114" s="13"/>
      <c r="R114" s="13"/>
      <c r="V114" s="41"/>
    </row>
    <row r="115" spans="2:22">
      <c r="K115" s="13"/>
      <c r="L115" s="13"/>
      <c r="M115" s="13"/>
      <c r="N115" s="13"/>
      <c r="O115" s="13"/>
      <c r="P115" s="13"/>
      <c r="Q115" s="13"/>
      <c r="R115" s="13"/>
      <c r="V115" s="41"/>
    </row>
    <row r="116" spans="2:22">
      <c r="K116" s="13"/>
      <c r="L116" s="13"/>
      <c r="M116" s="13"/>
      <c r="N116" s="13"/>
      <c r="O116" s="13"/>
      <c r="P116" s="13"/>
      <c r="Q116" s="13"/>
      <c r="R116" s="13"/>
      <c r="V116" s="41"/>
    </row>
    <row r="117" spans="2:22">
      <c r="D117" s="393"/>
      <c r="E117" s="393"/>
      <c r="F117" s="393"/>
      <c r="G117" s="101"/>
      <c r="I117" s="393"/>
      <c r="J117" s="393"/>
      <c r="K117" s="75"/>
      <c r="L117" s="75"/>
      <c r="M117" s="75"/>
      <c r="N117" s="75"/>
      <c r="O117" s="75"/>
      <c r="P117" s="75"/>
      <c r="Q117" s="75"/>
      <c r="R117" s="75"/>
      <c r="V117" s="41"/>
    </row>
    <row r="118" spans="2:22" ht="15">
      <c r="D118" s="392" t="s">
        <v>64</v>
      </c>
      <c r="E118" s="392"/>
      <c r="F118" s="392"/>
      <c r="G118" s="100"/>
      <c r="H118" s="95"/>
      <c r="I118" s="394" t="s">
        <v>47</v>
      </c>
      <c r="J118" s="394"/>
      <c r="K118" s="76"/>
      <c r="L118" s="76"/>
      <c r="M118" s="76"/>
      <c r="N118" s="76"/>
      <c r="O118" s="76"/>
      <c r="P118" s="76"/>
      <c r="Q118" s="76"/>
      <c r="R118" s="76"/>
      <c r="V118" s="41"/>
    </row>
    <row r="119" spans="2:22" ht="15">
      <c r="D119" s="392" t="s">
        <v>109</v>
      </c>
      <c r="E119" s="392"/>
      <c r="F119" s="392"/>
      <c r="G119" s="100"/>
      <c r="H119" s="95"/>
      <c r="I119" s="392" t="s">
        <v>110</v>
      </c>
      <c r="J119" s="392"/>
      <c r="K119" s="77"/>
      <c r="L119" s="77"/>
      <c r="M119" s="77"/>
      <c r="N119" s="77"/>
      <c r="O119" s="77"/>
      <c r="P119" s="77"/>
      <c r="Q119" s="77"/>
      <c r="R119" s="77"/>
      <c r="V119" s="41"/>
    </row>
    <row r="120" spans="2:22" ht="15">
      <c r="D120" s="392" t="s">
        <v>103</v>
      </c>
      <c r="E120" s="392"/>
      <c r="F120" s="392"/>
      <c r="G120" s="100"/>
      <c r="H120" s="95"/>
      <c r="I120" s="392" t="s">
        <v>111</v>
      </c>
      <c r="J120" s="392"/>
      <c r="K120" s="77"/>
      <c r="L120" s="77"/>
      <c r="M120" s="77"/>
      <c r="N120" s="77"/>
      <c r="O120" s="77"/>
      <c r="P120" s="77"/>
      <c r="Q120" s="77"/>
      <c r="R120" s="77"/>
      <c r="V120" s="41"/>
    </row>
    <row r="121" spans="2:22">
      <c r="K121" s="13"/>
      <c r="L121" s="13"/>
      <c r="M121" s="13"/>
      <c r="N121" s="13"/>
      <c r="O121" s="13"/>
      <c r="P121" s="13"/>
      <c r="Q121" s="13"/>
      <c r="R121" s="13"/>
      <c r="V121" s="41"/>
    </row>
    <row r="122" spans="2:22">
      <c r="V122" s="41"/>
    </row>
    <row r="123" spans="2:22">
      <c r="V123" s="41"/>
    </row>
    <row r="124" spans="2:22">
      <c r="V124" s="41"/>
    </row>
    <row r="125" spans="2:22">
      <c r="V125" s="41"/>
    </row>
    <row r="126" spans="2:22">
      <c r="V126" s="41"/>
    </row>
    <row r="127" spans="2:22">
      <c r="V127" s="41"/>
    </row>
    <row r="128" spans="2:22">
      <c r="V128" s="41"/>
    </row>
    <row r="129" spans="22:22">
      <c r="V129" s="41"/>
    </row>
    <row r="130" spans="22:22">
      <c r="V130" s="41"/>
    </row>
    <row r="131" spans="22:22">
      <c r="V131" s="41"/>
    </row>
    <row r="132" spans="22:22">
      <c r="V132" s="41"/>
    </row>
    <row r="133" spans="22:22">
      <c r="V133" s="41"/>
    </row>
  </sheetData>
  <mergeCells count="41">
    <mergeCell ref="J61:J62"/>
    <mergeCell ref="B99:B100"/>
    <mergeCell ref="C99:C100"/>
    <mergeCell ref="F99:F100"/>
    <mergeCell ref="H99:H100"/>
    <mergeCell ref="I99:I100"/>
    <mergeCell ref="J99:J100"/>
    <mergeCell ref="D95:I95"/>
    <mergeCell ref="D96:I96"/>
    <mergeCell ref="B91:D91"/>
    <mergeCell ref="D57:I57"/>
    <mergeCell ref="D58:I58"/>
    <mergeCell ref="B61:B62"/>
    <mergeCell ref="C61:C62"/>
    <mergeCell ref="F61:F62"/>
    <mergeCell ref="H61:H62"/>
    <mergeCell ref="I61:I62"/>
    <mergeCell ref="D120:F120"/>
    <mergeCell ref="I120:J120"/>
    <mergeCell ref="D117:F117"/>
    <mergeCell ref="I117:J117"/>
    <mergeCell ref="D118:F118"/>
    <mergeCell ref="I118:J118"/>
    <mergeCell ref="D119:F119"/>
    <mergeCell ref="I119:J119"/>
    <mergeCell ref="J8:J9"/>
    <mergeCell ref="B25:B26"/>
    <mergeCell ref="C25:C26"/>
    <mergeCell ref="F25:F26"/>
    <mergeCell ref="H25:H26"/>
    <mergeCell ref="I25:I26"/>
    <mergeCell ref="J25:J26"/>
    <mergeCell ref="D21:I21"/>
    <mergeCell ref="D22:I22"/>
    <mergeCell ref="D5:I5"/>
    <mergeCell ref="D6:I6"/>
    <mergeCell ref="B8:B9"/>
    <mergeCell ref="C8:C9"/>
    <mergeCell ref="F8:F9"/>
    <mergeCell ref="H8:H9"/>
    <mergeCell ref="I8:I9"/>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5:AA143"/>
  <sheetViews>
    <sheetView tabSelected="1" topLeftCell="C1" zoomScale="106" zoomScaleNormal="106" workbookViewId="0">
      <selection activeCell="E39" sqref="E39"/>
    </sheetView>
  </sheetViews>
  <sheetFormatPr baseColWidth="10" defaultRowHeight="12"/>
  <cols>
    <col min="1" max="3" width="11.42578125" style="2"/>
    <col min="4" max="4" width="12.42578125" style="2" customWidth="1"/>
    <col min="5" max="5" width="16" style="2" customWidth="1"/>
    <col min="6" max="6" width="49.85546875" style="2" customWidth="1"/>
    <col min="7" max="7" width="1.5703125" style="2" customWidth="1"/>
    <col min="8" max="8" width="19.42578125" style="2" customWidth="1"/>
    <col min="9" max="9" width="4.28515625" style="2" customWidth="1"/>
    <col min="10" max="10" width="7.7109375" style="2" customWidth="1"/>
    <col min="11" max="13" width="17.42578125" style="2" customWidth="1"/>
    <col min="14" max="14" width="4" style="2" customWidth="1"/>
    <col min="15" max="15" width="14.7109375" style="2" bestFit="1" customWidth="1"/>
    <col min="16" max="16" width="4.5703125" style="2" customWidth="1"/>
    <col min="17" max="17" width="12.42578125" style="2" bestFit="1" customWidth="1"/>
    <col min="18" max="16384" width="11.42578125" style="2"/>
  </cols>
  <sheetData>
    <row r="5" spans="4:16" ht="16.5">
      <c r="F5" s="400" t="s">
        <v>66</v>
      </c>
      <c r="G5" s="400"/>
      <c r="H5" s="400"/>
    </row>
    <row r="6" spans="4:16" ht="16.5">
      <c r="F6" s="401" t="s">
        <v>118</v>
      </c>
      <c r="G6" s="401"/>
      <c r="H6" s="401"/>
    </row>
    <row r="7" spans="4:16" ht="15">
      <c r="F7" s="98"/>
    </row>
    <row r="8" spans="4:16" ht="15" customHeight="1">
      <c r="D8" s="398" t="s">
        <v>101</v>
      </c>
      <c r="E8" s="402" t="s">
        <v>50</v>
      </c>
      <c r="F8" s="313" t="s">
        <v>0</v>
      </c>
      <c r="G8" s="310"/>
      <c r="H8" s="398" t="s">
        <v>2275</v>
      </c>
      <c r="I8" s="69"/>
      <c r="J8" s="69"/>
      <c r="K8" s="398" t="s">
        <v>121</v>
      </c>
      <c r="L8" s="365"/>
      <c r="M8" s="365"/>
    </row>
    <row r="9" spans="4:16" ht="30" customHeight="1">
      <c r="D9" s="398"/>
      <c r="E9" s="403"/>
      <c r="F9" s="313" t="s">
        <v>2</v>
      </c>
      <c r="G9" s="310"/>
      <c r="H9" s="398"/>
      <c r="I9" s="69"/>
      <c r="J9" s="69"/>
      <c r="K9" s="398"/>
      <c r="L9" s="365"/>
      <c r="M9" s="365"/>
    </row>
    <row r="10" spans="4:16" ht="23.25" hidden="1" customHeight="1" thickBot="1">
      <c r="D10" s="8">
        <v>101</v>
      </c>
      <c r="E10" s="8"/>
      <c r="F10" s="9" t="s">
        <v>46</v>
      </c>
      <c r="G10" s="44"/>
      <c r="H10" s="3"/>
      <c r="I10" s="70"/>
      <c r="J10" s="70"/>
      <c r="K10" s="3"/>
      <c r="L10" s="68"/>
      <c r="M10" s="68"/>
    </row>
    <row r="11" spans="4:16" ht="23.25" customHeight="1">
      <c r="D11" s="298">
        <v>1122</v>
      </c>
      <c r="E11" s="299"/>
      <c r="F11" s="178" t="s">
        <v>59</v>
      </c>
      <c r="G11" s="288"/>
      <c r="H11" s="311">
        <v>357007.8</v>
      </c>
      <c r="I11" s="70"/>
      <c r="J11" s="70"/>
      <c r="K11" s="143">
        <v>233416.25</v>
      </c>
      <c r="L11" s="366"/>
      <c r="M11" s="366"/>
    </row>
    <row r="12" spans="4:16" ht="21" customHeight="1">
      <c r="D12" s="298">
        <v>4159</v>
      </c>
      <c r="E12" s="299"/>
      <c r="F12" s="178" t="s">
        <v>60</v>
      </c>
      <c r="G12" s="288"/>
      <c r="H12" s="311">
        <v>0</v>
      </c>
      <c r="I12" s="64"/>
      <c r="J12" s="64"/>
      <c r="K12" s="143">
        <v>0</v>
      </c>
      <c r="L12" s="366"/>
      <c r="M12" s="366"/>
      <c r="O12" s="48">
        <v>54.45</v>
      </c>
      <c r="P12" s="48"/>
    </row>
    <row r="13" spans="4:16" ht="15.75" customHeight="1">
      <c r="D13" s="299">
        <v>4311</v>
      </c>
      <c r="E13" s="299"/>
      <c r="F13" s="300" t="s">
        <v>61</v>
      </c>
      <c r="G13" s="288"/>
      <c r="H13" s="312">
        <v>1200000</v>
      </c>
      <c r="I13" s="64"/>
      <c r="J13" s="64"/>
      <c r="K13" s="148">
        <v>1000000</v>
      </c>
      <c r="L13" s="367"/>
      <c r="M13" s="367"/>
      <c r="O13" s="48">
        <v>853638.96</v>
      </c>
      <c r="P13" s="48"/>
    </row>
    <row r="14" spans="4:16" ht="15.75" customHeight="1">
      <c r="D14" s="299">
        <v>4319</v>
      </c>
      <c r="E14" s="299"/>
      <c r="F14" s="300" t="s">
        <v>62</v>
      </c>
      <c r="G14" s="288"/>
      <c r="H14" s="312">
        <v>0</v>
      </c>
      <c r="I14" s="64"/>
      <c r="J14" s="64"/>
      <c r="K14" s="145"/>
      <c r="L14" s="368"/>
      <c r="M14" s="368"/>
      <c r="O14" s="48">
        <v>37304.120000000003</v>
      </c>
      <c r="P14" s="48"/>
    </row>
    <row r="15" spans="4:16" ht="15.75" customHeight="1">
      <c r="D15" s="299"/>
      <c r="E15" s="299"/>
      <c r="F15" s="144" t="s">
        <v>65</v>
      </c>
      <c r="G15" s="288"/>
      <c r="H15" s="289">
        <f>SUM(H11:H14)</f>
        <v>1557007.8</v>
      </c>
      <c r="I15" s="64"/>
      <c r="J15" s="64"/>
      <c r="K15" s="146">
        <f>SUM(K11:K14)</f>
        <v>1233416.25</v>
      </c>
      <c r="L15" s="369"/>
      <c r="M15" s="369"/>
      <c r="O15" s="51">
        <f>SUM(O12:O14)</f>
        <v>890997.52999999991</v>
      </c>
    </row>
    <row r="16" spans="4:16" ht="15.75" customHeight="1">
      <c r="D16" s="299"/>
      <c r="E16" s="299"/>
      <c r="F16" s="300" t="s">
        <v>119</v>
      </c>
      <c r="G16" s="288"/>
      <c r="H16" s="312">
        <v>2756392.2</v>
      </c>
      <c r="I16" s="65"/>
      <c r="J16" s="65"/>
      <c r="K16" s="145">
        <v>3478724.66</v>
      </c>
      <c r="L16" s="368"/>
      <c r="M16" s="368"/>
      <c r="O16" s="48">
        <v>8693412</v>
      </c>
    </row>
    <row r="17" spans="4:26" ht="18.75" customHeight="1">
      <c r="D17" s="10"/>
      <c r="E17" s="10"/>
      <c r="F17" s="313" t="s">
        <v>3</v>
      </c>
      <c r="G17" s="310"/>
      <c r="H17" s="314">
        <f>H15+H16</f>
        <v>4313400</v>
      </c>
      <c r="I17" s="71"/>
      <c r="J17" s="71"/>
      <c r="K17" s="314">
        <f>K15+K16</f>
        <v>4712140.91</v>
      </c>
      <c r="L17" s="370"/>
      <c r="M17" s="370"/>
      <c r="N17" s="5"/>
      <c r="O17" s="51">
        <f>+O15+O16</f>
        <v>9584409.5299999993</v>
      </c>
    </row>
    <row r="18" spans="4:26">
      <c r="I18" s="13"/>
      <c r="J18" s="13"/>
      <c r="L18" s="13"/>
      <c r="M18" s="13"/>
    </row>
    <row r="19" spans="4:26" ht="15" customHeight="1">
      <c r="D19" s="398" t="s">
        <v>101</v>
      </c>
      <c r="E19" s="402" t="s">
        <v>50</v>
      </c>
      <c r="F19" s="313" t="s">
        <v>0</v>
      </c>
      <c r="G19" s="310"/>
      <c r="H19" s="398" t="s">
        <v>2331</v>
      </c>
      <c r="I19" s="69"/>
      <c r="J19" s="69"/>
      <c r="K19" s="398" t="s">
        <v>2333</v>
      </c>
      <c r="L19" s="365"/>
      <c r="M19" s="365"/>
    </row>
    <row r="20" spans="4:26" ht="30.75" customHeight="1">
      <c r="D20" s="398"/>
      <c r="E20" s="403"/>
      <c r="F20" s="313" t="s">
        <v>4</v>
      </c>
      <c r="G20" s="310"/>
      <c r="H20" s="398"/>
      <c r="I20" s="69"/>
      <c r="J20" s="69"/>
      <c r="K20" s="398"/>
      <c r="L20" s="365"/>
      <c r="M20" s="365"/>
    </row>
    <row r="21" spans="4:26" ht="15.75" customHeight="1">
      <c r="D21" s="116">
        <v>5111</v>
      </c>
      <c r="E21" s="116">
        <v>1131</v>
      </c>
      <c r="F21" s="297" t="s">
        <v>5</v>
      </c>
      <c r="G21" s="288"/>
      <c r="H21" s="119">
        <v>1315000</v>
      </c>
      <c r="I21" s="66"/>
      <c r="J21" s="66"/>
      <c r="K21" s="119">
        <v>1370000</v>
      </c>
      <c r="L21" s="362"/>
      <c r="M21" s="362"/>
      <c r="O21" s="48">
        <v>695762.28</v>
      </c>
      <c r="P21" s="48"/>
      <c r="Q21" s="41">
        <v>1370000</v>
      </c>
      <c r="W21" s="41">
        <v>42678.720000000001</v>
      </c>
      <c r="X21" s="41">
        <v>4267.8599999999997</v>
      </c>
      <c r="Y21" s="41">
        <v>4267.8599999999997</v>
      </c>
      <c r="Z21" s="41">
        <v>2454.12</v>
      </c>
    </row>
    <row r="22" spans="4:26" ht="15.75" customHeight="1">
      <c r="D22" s="120">
        <v>5113</v>
      </c>
      <c r="E22" s="120">
        <v>1311</v>
      </c>
      <c r="F22" s="294" t="s">
        <v>123</v>
      </c>
      <c r="G22" s="290"/>
      <c r="H22" s="123">
        <v>106000</v>
      </c>
      <c r="I22" s="66"/>
      <c r="J22" s="66"/>
      <c r="K22" s="123">
        <v>124496.68</v>
      </c>
      <c r="L22" s="362"/>
      <c r="M22" s="362"/>
      <c r="O22" s="48"/>
      <c r="P22" s="48"/>
      <c r="Q22" s="41"/>
      <c r="W22" s="41"/>
      <c r="X22" s="41"/>
      <c r="Y22" s="41"/>
      <c r="Z22" s="41"/>
    </row>
    <row r="23" spans="4:26" ht="24" customHeight="1">
      <c r="D23" s="124">
        <v>5113</v>
      </c>
      <c r="E23" s="124">
        <v>1321</v>
      </c>
      <c r="F23" s="178" t="s">
        <v>6</v>
      </c>
      <c r="G23" s="288"/>
      <c r="H23" s="126">
        <v>48000</v>
      </c>
      <c r="I23" s="66"/>
      <c r="J23" s="66"/>
      <c r="K23" s="126">
        <v>50000</v>
      </c>
      <c r="L23" s="363"/>
      <c r="M23" s="363"/>
      <c r="O23" s="48">
        <v>22775.34</v>
      </c>
      <c r="P23" s="48"/>
      <c r="Q23" s="41">
        <v>50000</v>
      </c>
      <c r="T23" s="5"/>
      <c r="W23" s="41">
        <f>W21/14</f>
        <v>3048.48</v>
      </c>
      <c r="X23" s="41">
        <f t="shared" ref="X23:Z23" si="0">X21/14</f>
        <v>304.84714285714284</v>
      </c>
      <c r="Y23" s="41">
        <f t="shared" si="0"/>
        <v>304.84714285714284</v>
      </c>
      <c r="Z23" s="41">
        <f t="shared" si="0"/>
        <v>175.29428571428571</v>
      </c>
    </row>
    <row r="24" spans="4:26" ht="15.75" customHeight="1">
      <c r="D24" s="116">
        <v>5113</v>
      </c>
      <c r="E24" s="116">
        <v>1323</v>
      </c>
      <c r="F24" s="297" t="s">
        <v>7</v>
      </c>
      <c r="G24" s="288"/>
      <c r="H24" s="126">
        <v>285000</v>
      </c>
      <c r="I24" s="66"/>
      <c r="J24" s="66"/>
      <c r="K24" s="126">
        <v>295000</v>
      </c>
      <c r="L24" s="363"/>
      <c r="M24" s="363"/>
      <c r="O24" s="48">
        <v>31976.48</v>
      </c>
      <c r="P24" s="48"/>
      <c r="Q24" s="41">
        <v>295000</v>
      </c>
      <c r="W24" s="56">
        <f>W23*365</f>
        <v>1112695.2</v>
      </c>
      <c r="X24" s="56">
        <f t="shared" ref="X24:Y24" si="1">X23*365</f>
        <v>111269.20714285714</v>
      </c>
      <c r="Y24" s="56">
        <f t="shared" si="1"/>
        <v>111269.20714285714</v>
      </c>
      <c r="Z24" s="41">
        <f>Z23*4/100</f>
        <v>7.0117714285714285</v>
      </c>
    </row>
    <row r="25" spans="4:26" ht="26.25" customHeight="1">
      <c r="D25" s="124">
        <v>5114</v>
      </c>
      <c r="E25" s="124">
        <v>1411</v>
      </c>
      <c r="F25" s="178" t="s">
        <v>88</v>
      </c>
      <c r="G25" s="288"/>
      <c r="H25" s="126">
        <v>140000</v>
      </c>
      <c r="I25" s="66"/>
      <c r="J25" s="66"/>
      <c r="K25" s="126">
        <v>159000</v>
      </c>
      <c r="L25" s="363"/>
      <c r="M25" s="363"/>
      <c r="O25" s="48">
        <v>76152.150000000009</v>
      </c>
      <c r="P25" s="48"/>
      <c r="Q25" s="49">
        <f>150000*106/100</f>
        <v>159000</v>
      </c>
      <c r="W25" s="41"/>
      <c r="X25" s="41"/>
      <c r="Y25" s="41"/>
      <c r="Z25" s="41">
        <f>SUM(Z23:Z24)</f>
        <v>182.30605714285713</v>
      </c>
    </row>
    <row r="26" spans="4:26" ht="24.75" customHeight="1">
      <c r="D26" s="124">
        <v>5114</v>
      </c>
      <c r="E26" s="124">
        <v>1421</v>
      </c>
      <c r="F26" s="178" t="s">
        <v>8</v>
      </c>
      <c r="G26" s="288"/>
      <c r="H26" s="126">
        <v>78000</v>
      </c>
      <c r="I26" s="66"/>
      <c r="J26" s="66"/>
      <c r="K26" s="126">
        <v>86000</v>
      </c>
      <c r="L26" s="363"/>
      <c r="M26" s="363"/>
      <c r="O26" s="48">
        <v>40838.509999999995</v>
      </c>
      <c r="P26" s="48"/>
      <c r="Q26" s="49">
        <v>85000</v>
      </c>
      <c r="W26" s="41"/>
      <c r="X26" s="41"/>
      <c r="Y26" s="41"/>
      <c r="Z26" s="56">
        <f>Z25*365</f>
        <v>66541.710857142854</v>
      </c>
    </row>
    <row r="27" spans="4:26" ht="26.25" customHeight="1">
      <c r="D27" s="124">
        <v>5114</v>
      </c>
      <c r="E27" s="124">
        <v>1431</v>
      </c>
      <c r="F27" s="178" t="s">
        <v>9</v>
      </c>
      <c r="G27" s="288"/>
      <c r="H27" s="126">
        <v>83000</v>
      </c>
      <c r="I27" s="66"/>
      <c r="J27" s="66"/>
      <c r="K27" s="126">
        <v>95000</v>
      </c>
      <c r="L27" s="363"/>
      <c r="M27" s="363"/>
      <c r="O27" s="48">
        <v>44550.9</v>
      </c>
      <c r="P27" s="48"/>
      <c r="Q27" s="49">
        <v>102000</v>
      </c>
      <c r="W27" s="41"/>
      <c r="X27" s="41"/>
      <c r="Y27" s="41"/>
      <c r="Z27" s="41"/>
    </row>
    <row r="28" spans="4:26" ht="15.75" customHeight="1">
      <c r="D28" s="116">
        <v>5115</v>
      </c>
      <c r="E28" s="116">
        <v>1521</v>
      </c>
      <c r="F28" s="297" t="s">
        <v>10</v>
      </c>
      <c r="G28" s="288"/>
      <c r="H28" s="126">
        <v>640000</v>
      </c>
      <c r="I28" s="66"/>
      <c r="J28" s="66"/>
      <c r="K28" s="126">
        <v>691944.23</v>
      </c>
      <c r="L28" s="363"/>
      <c r="M28" s="363"/>
      <c r="O28" s="48">
        <v>320336.03000000003</v>
      </c>
      <c r="P28" s="48"/>
      <c r="Q28" s="41">
        <v>150000</v>
      </c>
      <c r="W28" s="41">
        <v>2937.27</v>
      </c>
      <c r="X28" s="41">
        <v>293.73</v>
      </c>
      <c r="Y28" s="41">
        <v>293.73</v>
      </c>
      <c r="Z28" s="41">
        <v>818.04</v>
      </c>
    </row>
    <row r="29" spans="4:26" ht="24" customHeight="1">
      <c r="D29" s="124">
        <v>5115</v>
      </c>
      <c r="E29" s="124">
        <v>1551</v>
      </c>
      <c r="F29" s="178" t="s">
        <v>63</v>
      </c>
      <c r="G29" s="288"/>
      <c r="H29" s="126">
        <v>0</v>
      </c>
      <c r="I29" s="67"/>
      <c r="J29" s="67"/>
      <c r="K29" s="126">
        <v>0</v>
      </c>
      <c r="L29" s="363"/>
      <c r="M29" s="363"/>
      <c r="O29" s="48">
        <v>1500</v>
      </c>
      <c r="P29" s="48"/>
      <c r="Q29" s="41">
        <v>0</v>
      </c>
      <c r="W29" s="41">
        <v>490.7</v>
      </c>
      <c r="X29" s="41">
        <v>49.07</v>
      </c>
      <c r="Y29" s="41">
        <v>49.07</v>
      </c>
      <c r="Z29" s="41">
        <v>204.51</v>
      </c>
    </row>
    <row r="30" spans="4:26" ht="15.75" customHeight="1">
      <c r="D30" s="116">
        <v>5115</v>
      </c>
      <c r="E30" s="116">
        <v>1592</v>
      </c>
      <c r="F30" s="297" t="s">
        <v>12</v>
      </c>
      <c r="G30" s="288"/>
      <c r="H30" s="126">
        <v>131500</v>
      </c>
      <c r="I30" s="66"/>
      <c r="J30" s="66"/>
      <c r="K30" s="126">
        <v>137000</v>
      </c>
      <c r="L30" s="363"/>
      <c r="M30" s="363"/>
      <c r="O30" s="48">
        <v>68250.299999999988</v>
      </c>
      <c r="P30" s="48"/>
      <c r="Q30" s="41" t="e">
        <f>X40</f>
        <v>#REF!</v>
      </c>
      <c r="W30" s="5">
        <f>SUM(W28:W29)</f>
        <v>3427.97</v>
      </c>
      <c r="X30" s="5">
        <f t="shared" ref="X30:Z30" si="2">SUM(X28:X29)</f>
        <v>342.8</v>
      </c>
      <c r="Y30" s="5">
        <f t="shared" si="2"/>
        <v>342.8</v>
      </c>
      <c r="Z30" s="5">
        <f t="shared" si="2"/>
        <v>1022.55</v>
      </c>
    </row>
    <row r="31" spans="4:26" ht="15.75" customHeight="1">
      <c r="D31" s="116">
        <v>5115</v>
      </c>
      <c r="E31" s="116">
        <v>1593</v>
      </c>
      <c r="F31" s="297" t="s">
        <v>13</v>
      </c>
      <c r="G31" s="288"/>
      <c r="H31" s="126">
        <v>131500</v>
      </c>
      <c r="I31" s="66"/>
      <c r="J31" s="66"/>
      <c r="K31" s="126">
        <v>137000</v>
      </c>
      <c r="L31" s="363"/>
      <c r="M31" s="363"/>
      <c r="O31" s="48">
        <v>68250.299999999988</v>
      </c>
      <c r="P31" s="48"/>
      <c r="Q31" s="41" t="e">
        <f>Y40</f>
        <v>#REF!</v>
      </c>
      <c r="Z31" s="41">
        <f>Z30/7</f>
        <v>146.07857142857142</v>
      </c>
    </row>
    <row r="32" spans="4:26" ht="18.75" customHeight="1">
      <c r="D32" s="116">
        <v>5115</v>
      </c>
      <c r="E32" s="116">
        <v>1594</v>
      </c>
      <c r="F32" s="297" t="s">
        <v>11</v>
      </c>
      <c r="G32" s="288"/>
      <c r="H32" s="126">
        <v>101000</v>
      </c>
      <c r="I32" s="66"/>
      <c r="J32" s="66"/>
      <c r="K32" s="126">
        <v>130000</v>
      </c>
      <c r="L32" s="363"/>
      <c r="M32" s="363"/>
      <c r="O32" s="48">
        <v>62823.66</v>
      </c>
      <c r="P32" s="48"/>
      <c r="Q32" s="41" t="e">
        <f>Z40</f>
        <v>#REF!</v>
      </c>
      <c r="W32" s="5">
        <f>W30/7</f>
        <v>489.71</v>
      </c>
      <c r="X32" s="5">
        <f t="shared" ref="X32:Y32" si="3">X30/7</f>
        <v>48.971428571428575</v>
      </c>
      <c r="Y32" s="5">
        <f t="shared" si="3"/>
        <v>48.971428571428575</v>
      </c>
      <c r="Z32" s="41">
        <f>Z31*4/100</f>
        <v>5.8431428571428565</v>
      </c>
    </row>
    <row r="33" spans="2:27" ht="30" customHeight="1">
      <c r="D33" s="315" t="s">
        <v>54</v>
      </c>
      <c r="E33" s="315"/>
      <c r="F33" s="316" t="s">
        <v>14</v>
      </c>
      <c r="G33" s="317"/>
      <c r="H33" s="318">
        <f>SUM(H21:H32)</f>
        <v>3059000</v>
      </c>
      <c r="I33" s="67"/>
      <c r="J33" s="67"/>
      <c r="K33" s="318">
        <f>SUM(K21:K32)</f>
        <v>3275440.9099999997</v>
      </c>
      <c r="L33" s="371"/>
      <c r="M33" s="371"/>
      <c r="N33" s="6"/>
      <c r="O33" s="52">
        <f>SUM(O21:O32)</f>
        <v>1433215.95</v>
      </c>
      <c r="Q33" s="52" t="e">
        <f>SUM(Q21:Q32)</f>
        <v>#REF!</v>
      </c>
      <c r="Z33" s="41">
        <f>SUM(Z31:Z32)</f>
        <v>151.92171428571427</v>
      </c>
    </row>
    <row r="34" spans="2:27" ht="15" customHeight="1">
      <c r="D34" s="82"/>
      <c r="E34" s="82"/>
      <c r="F34" s="83"/>
      <c r="G34" s="73"/>
      <c r="H34" s="67"/>
      <c r="I34" s="67"/>
      <c r="J34" s="67"/>
      <c r="K34" s="67"/>
      <c r="L34" s="67"/>
      <c r="M34" s="67"/>
      <c r="N34" s="6"/>
      <c r="O34" s="52"/>
      <c r="Q34" s="52"/>
      <c r="Z34" s="41"/>
    </row>
    <row r="35" spans="2:27" ht="15.75" customHeight="1">
      <c r="B35" s="13"/>
      <c r="D35" s="116">
        <v>5121</v>
      </c>
      <c r="E35" s="116">
        <v>2111</v>
      </c>
      <c r="F35" s="297" t="s">
        <v>15</v>
      </c>
      <c r="G35" s="288"/>
      <c r="H35" s="126">
        <v>18000</v>
      </c>
      <c r="I35" s="64"/>
      <c r="J35" s="64"/>
      <c r="K35" s="126">
        <v>24000</v>
      </c>
      <c r="L35" s="363"/>
      <c r="M35" s="363"/>
      <c r="O35" s="48">
        <v>17539.22</v>
      </c>
      <c r="P35" s="48"/>
      <c r="Q35" s="41">
        <v>24000</v>
      </c>
    </row>
    <row r="36" spans="2:27" ht="15.75" customHeight="1">
      <c r="D36" s="116">
        <v>5121</v>
      </c>
      <c r="E36" s="116">
        <v>2141</v>
      </c>
      <c r="F36" s="297" t="s">
        <v>16</v>
      </c>
      <c r="G36" s="288"/>
      <c r="H36" s="126">
        <v>25200</v>
      </c>
      <c r="I36" s="64"/>
      <c r="J36" s="64"/>
      <c r="K36" s="126">
        <v>25000</v>
      </c>
      <c r="L36" s="363"/>
      <c r="M36" s="363"/>
      <c r="O36" s="48">
        <v>10944.08</v>
      </c>
      <c r="P36" s="48"/>
      <c r="Q36" s="41">
        <v>25000</v>
      </c>
    </row>
    <row r="37" spans="2:27" ht="14.25" customHeight="1">
      <c r="D37" s="116">
        <v>5121</v>
      </c>
      <c r="E37" s="116">
        <v>2161</v>
      </c>
      <c r="F37" s="297" t="s">
        <v>17</v>
      </c>
      <c r="G37" s="288"/>
      <c r="H37" s="126">
        <v>7500</v>
      </c>
      <c r="I37" s="64"/>
      <c r="J37" s="64"/>
      <c r="K37" s="126">
        <v>9000</v>
      </c>
      <c r="L37" s="363"/>
      <c r="M37" s="363"/>
      <c r="O37" s="48">
        <v>3630.6800000000003</v>
      </c>
      <c r="P37" s="48"/>
      <c r="Q37" s="41">
        <v>9000</v>
      </c>
    </row>
    <row r="38" spans="2:27" ht="14.25" customHeight="1">
      <c r="D38" s="120">
        <v>5122</v>
      </c>
      <c r="E38" s="120">
        <v>2211</v>
      </c>
      <c r="F38" s="294" t="s">
        <v>99</v>
      </c>
      <c r="G38" s="290"/>
      <c r="H38" s="127">
        <v>9000</v>
      </c>
      <c r="I38" s="64"/>
      <c r="J38" s="64"/>
      <c r="K38" s="127">
        <v>10000</v>
      </c>
      <c r="L38" s="363"/>
      <c r="M38" s="363"/>
      <c r="O38" s="48"/>
      <c r="P38" s="48"/>
      <c r="Q38" s="41"/>
    </row>
    <row r="39" spans="2:27" ht="16.5" customHeight="1">
      <c r="D39" s="124">
        <v>5124</v>
      </c>
      <c r="E39" s="124">
        <v>2461</v>
      </c>
      <c r="F39" s="178" t="s">
        <v>89</v>
      </c>
      <c r="G39" s="288"/>
      <c r="H39" s="126">
        <v>1200</v>
      </c>
      <c r="I39" s="64"/>
      <c r="J39" s="64"/>
      <c r="K39" s="126">
        <v>2400</v>
      </c>
      <c r="L39" s="363"/>
      <c r="M39" s="363"/>
      <c r="N39" s="6"/>
      <c r="O39" s="61">
        <v>5041.58</v>
      </c>
      <c r="P39" s="48"/>
      <c r="Q39" s="60">
        <f>200*12</f>
        <v>2400</v>
      </c>
      <c r="W39" s="5" t="e">
        <f>W24+#REF!</f>
        <v>#REF!</v>
      </c>
      <c r="X39" s="5" t="e">
        <f>X24+#REF!</f>
        <v>#REF!</v>
      </c>
      <c r="Y39" s="5" t="e">
        <f>Y24+#REF!</f>
        <v>#REF!</v>
      </c>
      <c r="Z39" s="5" t="e">
        <f>+Z26+#REF!</f>
        <v>#REF!</v>
      </c>
    </row>
    <row r="40" spans="2:27" ht="20.25" customHeight="1">
      <c r="D40" s="124">
        <v>5125</v>
      </c>
      <c r="E40" s="124">
        <v>2531</v>
      </c>
      <c r="F40" s="178" t="s">
        <v>18</v>
      </c>
      <c r="G40" s="288"/>
      <c r="H40" s="126">
        <v>1800</v>
      </c>
      <c r="I40" s="64"/>
      <c r="J40" s="64"/>
      <c r="K40" s="126">
        <v>2400</v>
      </c>
      <c r="L40" s="363"/>
      <c r="M40" s="363"/>
      <c r="O40" s="48">
        <v>0</v>
      </c>
      <c r="P40" s="48"/>
      <c r="Q40" s="60">
        <v>2400</v>
      </c>
      <c r="W40" s="57" t="e">
        <f>W39*106/100</f>
        <v>#REF!</v>
      </c>
      <c r="X40" s="57" t="e">
        <f t="shared" ref="X40:Z40" si="4">X39*106/100</f>
        <v>#REF!</v>
      </c>
      <c r="Y40" s="57" t="e">
        <f t="shared" si="4"/>
        <v>#REF!</v>
      </c>
      <c r="Z40" s="57" t="e">
        <f t="shared" si="4"/>
        <v>#REF!</v>
      </c>
    </row>
    <row r="41" spans="2:27" ht="27" customHeight="1">
      <c r="D41" s="124">
        <v>5126</v>
      </c>
      <c r="E41" s="124">
        <v>2612</v>
      </c>
      <c r="F41" s="178" t="s">
        <v>20</v>
      </c>
      <c r="G41" s="288"/>
      <c r="H41" s="126">
        <v>12000</v>
      </c>
      <c r="I41" s="64"/>
      <c r="J41" s="64"/>
      <c r="K41" s="126">
        <v>12000</v>
      </c>
      <c r="L41" s="363"/>
      <c r="M41" s="363"/>
      <c r="O41" s="61">
        <v>4500</v>
      </c>
      <c r="P41" s="48"/>
      <c r="Q41" s="60">
        <v>12000</v>
      </c>
    </row>
    <row r="42" spans="2:27" ht="27.75" customHeight="1">
      <c r="D42" s="124">
        <v>5126</v>
      </c>
      <c r="E42" s="124">
        <v>2613</v>
      </c>
      <c r="F42" s="178" t="s">
        <v>19</v>
      </c>
      <c r="G42" s="288"/>
      <c r="H42" s="126">
        <v>75000</v>
      </c>
      <c r="I42" s="64"/>
      <c r="J42" s="64"/>
      <c r="K42" s="126">
        <v>60000</v>
      </c>
      <c r="L42" s="363"/>
      <c r="M42" s="363"/>
      <c r="O42" s="61">
        <v>20000</v>
      </c>
      <c r="P42" s="48"/>
      <c r="Q42" s="60">
        <v>60000</v>
      </c>
    </row>
    <row r="43" spans="2:27" ht="17.25" customHeight="1">
      <c r="D43" s="128">
        <v>5127</v>
      </c>
      <c r="E43" s="128">
        <v>2721</v>
      </c>
      <c r="F43" s="295" t="s">
        <v>124</v>
      </c>
      <c r="G43" s="122"/>
      <c r="H43" s="127">
        <v>2000</v>
      </c>
      <c r="I43" s="64"/>
      <c r="J43" s="64"/>
      <c r="K43" s="127">
        <v>1500</v>
      </c>
      <c r="L43" s="363"/>
      <c r="M43" s="363"/>
      <c r="O43" s="61"/>
      <c r="P43" s="48"/>
      <c r="Q43" s="60"/>
    </row>
    <row r="44" spans="2:27" ht="15.75" customHeight="1">
      <c r="D44" s="116">
        <v>5129</v>
      </c>
      <c r="E44" s="116">
        <v>2911</v>
      </c>
      <c r="F44" s="297" t="s">
        <v>21</v>
      </c>
      <c r="G44" s="288"/>
      <c r="H44" s="126">
        <v>5000</v>
      </c>
      <c r="I44" s="64"/>
      <c r="J44" s="64"/>
      <c r="K44" s="126">
        <v>5000</v>
      </c>
      <c r="L44" s="363"/>
      <c r="M44" s="363"/>
      <c r="O44" s="48">
        <v>8449.6</v>
      </c>
      <c r="P44" s="48"/>
      <c r="Q44" s="41">
        <v>10000</v>
      </c>
      <c r="W44" s="5" t="e">
        <f>W40/365</f>
        <v>#REF!</v>
      </c>
      <c r="X44" s="5" t="e">
        <f t="shared" ref="X44:Z44" si="5">X40/365</f>
        <v>#REF!</v>
      </c>
      <c r="Y44" s="5" t="e">
        <f t="shared" si="5"/>
        <v>#REF!</v>
      </c>
      <c r="Z44" s="5" t="e">
        <f t="shared" si="5"/>
        <v>#REF!</v>
      </c>
    </row>
    <row r="45" spans="2:27" ht="15.75" customHeight="1">
      <c r="D45" s="120">
        <v>5129</v>
      </c>
      <c r="E45" s="120">
        <v>2921</v>
      </c>
      <c r="F45" s="294" t="s">
        <v>90</v>
      </c>
      <c r="G45" s="290"/>
      <c r="H45" s="127">
        <v>1800</v>
      </c>
      <c r="I45" s="64"/>
      <c r="J45" s="64"/>
      <c r="K45" s="127">
        <v>1800</v>
      </c>
      <c r="L45" s="363"/>
      <c r="M45" s="363"/>
      <c r="O45" s="48"/>
      <c r="P45" s="48"/>
      <c r="Q45" s="41">
        <v>1800</v>
      </c>
      <c r="W45" s="5"/>
      <c r="X45" s="5"/>
      <c r="Y45" s="5"/>
      <c r="Z45" s="5"/>
    </row>
    <row r="46" spans="2:27" ht="16.5" customHeight="1">
      <c r="D46" s="120">
        <v>5129</v>
      </c>
      <c r="E46" s="120">
        <v>2941</v>
      </c>
      <c r="F46" s="294" t="s">
        <v>91</v>
      </c>
      <c r="G46" s="290"/>
      <c r="H46" s="127">
        <v>4000</v>
      </c>
      <c r="I46" s="64"/>
      <c r="J46" s="64"/>
      <c r="K46" s="127">
        <v>3000</v>
      </c>
      <c r="L46" s="363"/>
      <c r="M46" s="363"/>
      <c r="O46" s="48"/>
      <c r="P46" s="48"/>
      <c r="Q46" s="41">
        <v>3000</v>
      </c>
      <c r="W46" s="5"/>
      <c r="X46" s="5"/>
      <c r="Y46" s="5"/>
      <c r="Z46" s="5"/>
    </row>
    <row r="47" spans="2:27" ht="16.5" customHeight="1">
      <c r="D47" s="120">
        <v>5129</v>
      </c>
      <c r="E47" s="120">
        <v>2961</v>
      </c>
      <c r="F47" s="294" t="s">
        <v>125</v>
      </c>
      <c r="G47" s="290"/>
      <c r="H47" s="127">
        <v>5000</v>
      </c>
      <c r="I47" s="64"/>
      <c r="J47" s="64"/>
      <c r="K47" s="127">
        <v>3500</v>
      </c>
      <c r="L47" s="363"/>
      <c r="M47" s="363"/>
      <c r="O47" s="48"/>
      <c r="P47" s="48"/>
      <c r="Q47" s="41"/>
      <c r="W47" s="5"/>
      <c r="X47" s="5"/>
      <c r="Y47" s="5"/>
      <c r="Z47" s="5"/>
    </row>
    <row r="48" spans="2:27" ht="35.25" customHeight="1">
      <c r="D48" s="308" t="s">
        <v>55</v>
      </c>
      <c r="E48" s="308"/>
      <c r="F48" s="309" t="s">
        <v>22</v>
      </c>
      <c r="G48" s="310"/>
      <c r="H48" s="296">
        <f>SUM(H35:H47)</f>
        <v>167500</v>
      </c>
      <c r="I48" s="64"/>
      <c r="J48" s="64"/>
      <c r="K48" s="296">
        <f>SUM(K35:K47)</f>
        <v>159600</v>
      </c>
      <c r="L48" s="371"/>
      <c r="M48" s="371"/>
      <c r="N48" s="6"/>
      <c r="O48" s="52">
        <f>SUM(O35:O44)</f>
        <v>70105.16</v>
      </c>
      <c r="Q48" s="52">
        <f>SUM(Q35:Q46)</f>
        <v>149600</v>
      </c>
      <c r="W48" s="5"/>
      <c r="Z48" s="58" t="e">
        <f>W44+X44+Y44+Z44</f>
        <v>#REF!</v>
      </c>
      <c r="AA48" s="11" t="s">
        <v>79</v>
      </c>
    </row>
    <row r="49" spans="4:27" ht="15" customHeight="1">
      <c r="D49" s="82"/>
      <c r="E49" s="82"/>
      <c r="F49" s="83"/>
      <c r="G49" s="73"/>
      <c r="H49" s="64"/>
      <c r="I49" s="64"/>
      <c r="J49" s="64"/>
      <c r="K49" s="64"/>
      <c r="L49" s="64"/>
      <c r="M49" s="64"/>
      <c r="N49" s="6"/>
      <c r="O49" s="52"/>
      <c r="Q49" s="52"/>
      <c r="W49" s="5"/>
      <c r="Z49" s="58"/>
      <c r="AA49" s="11"/>
    </row>
    <row r="50" spans="4:27" ht="15" customHeight="1">
      <c r="D50" s="82"/>
      <c r="E50" s="82"/>
      <c r="F50" s="83"/>
      <c r="G50" s="73"/>
      <c r="H50" s="67"/>
      <c r="I50" s="64"/>
      <c r="J50" s="64"/>
      <c r="K50" s="64"/>
      <c r="L50" s="64"/>
      <c r="M50" s="64"/>
      <c r="N50" s="6"/>
      <c r="O50" s="52"/>
      <c r="Q50" s="52"/>
      <c r="W50" s="5"/>
      <c r="Z50" s="58"/>
      <c r="AA50" s="11"/>
    </row>
    <row r="51" spans="4:27" ht="15" customHeight="1">
      <c r="D51" s="78"/>
      <c r="E51" s="78"/>
      <c r="F51" s="79"/>
      <c r="G51" s="73"/>
      <c r="H51" s="80"/>
      <c r="I51" s="64"/>
      <c r="J51" s="64"/>
      <c r="K51" s="64"/>
      <c r="L51" s="64"/>
      <c r="M51" s="64"/>
      <c r="N51" s="6"/>
      <c r="O51" s="52"/>
      <c r="Q51" s="52"/>
      <c r="W51" s="5"/>
      <c r="Z51" s="58"/>
      <c r="AA51" s="11"/>
    </row>
    <row r="52" spans="4:27" ht="15" customHeight="1">
      <c r="D52" s="78"/>
      <c r="E52" s="78"/>
      <c r="F52" s="400" t="s">
        <v>104</v>
      </c>
      <c r="G52" s="400"/>
      <c r="H52" s="400"/>
      <c r="I52" s="64"/>
      <c r="J52" s="64"/>
      <c r="K52" s="64"/>
      <c r="L52" s="64"/>
      <c r="M52" s="64"/>
      <c r="N52" s="6"/>
      <c r="O52" s="52"/>
      <c r="Q52" s="52"/>
      <c r="W52" s="5"/>
      <c r="Z52" s="58"/>
      <c r="AA52" s="11"/>
    </row>
    <row r="53" spans="4:27" ht="15" customHeight="1">
      <c r="D53" s="78"/>
      <c r="E53" s="78"/>
      <c r="F53" s="401" t="s">
        <v>118</v>
      </c>
      <c r="G53" s="401"/>
      <c r="H53" s="401"/>
      <c r="I53" s="64"/>
      <c r="J53" s="64"/>
      <c r="K53" s="64"/>
      <c r="L53" s="64"/>
      <c r="M53" s="64"/>
      <c r="N53" s="6"/>
      <c r="O53" s="52"/>
      <c r="Q53" s="52"/>
      <c r="W53" s="5"/>
      <c r="Z53" s="58"/>
      <c r="AA53" s="11"/>
    </row>
    <row r="54" spans="4:27" ht="15" customHeight="1">
      <c r="D54" s="78"/>
      <c r="E54" s="78"/>
      <c r="F54" s="99"/>
      <c r="G54" s="99"/>
      <c r="H54" s="99"/>
      <c r="I54" s="64"/>
      <c r="J54" s="64"/>
      <c r="K54" s="64"/>
      <c r="L54" s="64"/>
      <c r="M54" s="64"/>
      <c r="N54" s="6"/>
      <c r="O54" s="52"/>
      <c r="Q54" s="52"/>
      <c r="W54" s="5"/>
      <c r="Z54" s="58"/>
      <c r="AA54" s="11"/>
    </row>
    <row r="55" spans="4:27" ht="15" customHeight="1">
      <c r="D55" s="82"/>
      <c r="E55" s="82"/>
      <c r="F55" s="83"/>
      <c r="G55" s="73"/>
      <c r="H55" s="64"/>
      <c r="I55" s="64"/>
      <c r="J55" s="64"/>
      <c r="K55" s="64"/>
      <c r="L55" s="64"/>
      <c r="M55" s="64"/>
      <c r="N55" s="6"/>
      <c r="O55" s="52"/>
      <c r="Q55" s="52"/>
      <c r="W55" s="5"/>
      <c r="Z55" s="58"/>
      <c r="AA55" s="11"/>
    </row>
    <row r="56" spans="4:27" ht="15" customHeight="1">
      <c r="D56" s="398" t="s">
        <v>101</v>
      </c>
      <c r="E56" s="402" t="s">
        <v>50</v>
      </c>
      <c r="F56" s="313" t="s">
        <v>0</v>
      </c>
      <c r="G56" s="310"/>
      <c r="H56" s="398" t="s">
        <v>2277</v>
      </c>
      <c r="I56" s="64"/>
      <c r="J56" s="64"/>
      <c r="K56" s="398" t="s">
        <v>2332</v>
      </c>
      <c r="L56" s="365"/>
      <c r="M56" s="365"/>
      <c r="N56" s="6"/>
      <c r="O56" s="52"/>
      <c r="Q56" s="52"/>
      <c r="W56" s="5"/>
      <c r="Z56" s="58"/>
      <c r="AA56" s="11"/>
    </row>
    <row r="57" spans="4:27" ht="30" customHeight="1">
      <c r="D57" s="398"/>
      <c r="E57" s="403"/>
      <c r="F57" s="313" t="s">
        <v>4</v>
      </c>
      <c r="G57" s="310"/>
      <c r="H57" s="398"/>
      <c r="I57" s="64"/>
      <c r="J57" s="64"/>
      <c r="K57" s="398"/>
      <c r="L57" s="365"/>
      <c r="M57" s="365"/>
      <c r="N57" s="6"/>
      <c r="O57" s="52"/>
      <c r="Q57" s="52"/>
      <c r="W57" s="5"/>
      <c r="Z57" s="58"/>
      <c r="AA57" s="11"/>
    </row>
    <row r="58" spans="4:27" ht="15.75" customHeight="1">
      <c r="D58" s="116">
        <v>5131</v>
      </c>
      <c r="E58" s="116">
        <v>3111</v>
      </c>
      <c r="F58" s="297" t="s">
        <v>23</v>
      </c>
      <c r="G58" s="132"/>
      <c r="H58" s="126">
        <v>18000</v>
      </c>
      <c r="I58" s="68"/>
      <c r="J58" s="68"/>
      <c r="K58" s="126">
        <v>18000</v>
      </c>
      <c r="L58" s="363"/>
      <c r="M58" s="363"/>
      <c r="O58" s="48">
        <v>6724</v>
      </c>
      <c r="P58" s="48"/>
      <c r="Q58" s="41">
        <v>13000</v>
      </c>
      <c r="W58" s="41"/>
    </row>
    <row r="59" spans="4:27" ht="15.75" customHeight="1">
      <c r="D59" s="116">
        <v>5131</v>
      </c>
      <c r="E59" s="116">
        <v>3131</v>
      </c>
      <c r="F59" s="297" t="s">
        <v>24</v>
      </c>
      <c r="G59" s="161"/>
      <c r="H59" s="126">
        <v>4800</v>
      </c>
      <c r="I59" s="68"/>
      <c r="J59" s="68"/>
      <c r="K59" s="126">
        <v>10000</v>
      </c>
      <c r="L59" s="363"/>
      <c r="M59" s="363"/>
      <c r="O59" s="48">
        <v>4916.5</v>
      </c>
      <c r="P59" s="48"/>
      <c r="Q59" s="41">
        <v>10000</v>
      </c>
      <c r="W59" s="41"/>
      <c r="X59" s="41"/>
      <c r="Z59" s="50" t="e">
        <f>+Z48*10</f>
        <v>#REF!</v>
      </c>
      <c r="AA59" s="2" t="s">
        <v>80</v>
      </c>
    </row>
    <row r="60" spans="4:27" ht="15.75" customHeight="1">
      <c r="D60" s="116">
        <v>5131</v>
      </c>
      <c r="E60" s="116">
        <v>3141</v>
      </c>
      <c r="F60" s="297" t="s">
        <v>25</v>
      </c>
      <c r="G60" s="161"/>
      <c r="H60" s="126">
        <v>36000</v>
      </c>
      <c r="I60" s="68"/>
      <c r="J60" s="68"/>
      <c r="K60" s="126">
        <v>36000</v>
      </c>
      <c r="L60" s="363"/>
      <c r="M60" s="363"/>
      <c r="O60" s="48">
        <v>19214</v>
      </c>
      <c r="P60" s="48"/>
      <c r="Q60" s="41">
        <v>36000</v>
      </c>
      <c r="W60" s="41"/>
      <c r="X60" s="41"/>
    </row>
    <row r="61" spans="4:27" ht="15.75" customHeight="1">
      <c r="D61" s="116">
        <v>5131</v>
      </c>
      <c r="E61" s="116">
        <v>3151</v>
      </c>
      <c r="F61" s="297" t="s">
        <v>26</v>
      </c>
      <c r="G61" s="161"/>
      <c r="H61" s="126">
        <v>35000</v>
      </c>
      <c r="I61" s="68"/>
      <c r="J61" s="68"/>
      <c r="K61" s="126">
        <v>36000</v>
      </c>
      <c r="L61" s="363"/>
      <c r="M61" s="363"/>
      <c r="O61" s="48">
        <v>19081.5</v>
      </c>
      <c r="P61" s="48"/>
      <c r="Q61" s="41">
        <v>36000</v>
      </c>
      <c r="W61" s="5"/>
      <c r="X61" s="41"/>
      <c r="Z61" s="59" t="e">
        <f>Z48*60</f>
        <v>#REF!</v>
      </c>
      <c r="AA61" s="2" t="s">
        <v>81</v>
      </c>
    </row>
    <row r="62" spans="4:27" ht="15.75" customHeight="1">
      <c r="D62" s="116">
        <v>5131</v>
      </c>
      <c r="E62" s="116">
        <v>3171</v>
      </c>
      <c r="F62" s="297" t="s">
        <v>126</v>
      </c>
      <c r="G62" s="161"/>
      <c r="H62" s="126">
        <v>9000</v>
      </c>
      <c r="I62" s="68"/>
      <c r="J62" s="68"/>
      <c r="K62" s="126">
        <v>7000</v>
      </c>
      <c r="L62" s="363"/>
      <c r="M62" s="363"/>
      <c r="O62" s="48">
        <v>0</v>
      </c>
      <c r="P62" s="48"/>
      <c r="Q62" s="41">
        <v>0</v>
      </c>
      <c r="X62" s="41"/>
    </row>
    <row r="63" spans="4:27" ht="17.25" customHeight="1">
      <c r="D63" s="124">
        <v>5133</v>
      </c>
      <c r="E63" s="133">
        <v>3311</v>
      </c>
      <c r="F63" s="178" t="s">
        <v>87</v>
      </c>
      <c r="G63" s="161"/>
      <c r="H63" s="126">
        <v>435000</v>
      </c>
      <c r="I63" s="64"/>
      <c r="J63" s="64"/>
      <c r="K63" s="126">
        <v>435400</v>
      </c>
      <c r="L63" s="363"/>
      <c r="M63" s="363"/>
      <c r="O63" s="61">
        <v>120640</v>
      </c>
      <c r="P63" s="48"/>
      <c r="Q63" s="60">
        <f>18850*2*12</f>
        <v>452400</v>
      </c>
      <c r="X63" s="41"/>
    </row>
    <row r="64" spans="4:27" ht="15.75" customHeight="1">
      <c r="D64" s="116">
        <v>5133</v>
      </c>
      <c r="E64" s="116">
        <v>3312</v>
      </c>
      <c r="F64" s="297" t="s">
        <v>93</v>
      </c>
      <c r="G64" s="161"/>
      <c r="H64" s="126">
        <v>30000</v>
      </c>
      <c r="I64" s="68"/>
      <c r="J64" s="68"/>
      <c r="K64" s="126">
        <v>25000</v>
      </c>
      <c r="L64" s="363"/>
      <c r="M64" s="363"/>
      <c r="O64" s="48">
        <v>0</v>
      </c>
      <c r="P64" s="48"/>
      <c r="Q64" s="41">
        <v>15000</v>
      </c>
      <c r="X64" s="41">
        <f>12007.52+15.67+15.67+6.27+6.27+18.8</f>
        <v>12070.2</v>
      </c>
      <c r="Y64" s="2" t="s">
        <v>113</v>
      </c>
      <c r="Z64" s="41">
        <f>11607.29+60.58</f>
        <v>11667.87</v>
      </c>
      <c r="AA64" s="2" t="s">
        <v>82</v>
      </c>
    </row>
    <row r="65" spans="4:27" ht="15.75" customHeight="1">
      <c r="D65" s="120">
        <v>5133</v>
      </c>
      <c r="E65" s="120">
        <v>3313</v>
      </c>
      <c r="F65" s="294" t="s">
        <v>94</v>
      </c>
      <c r="G65" s="301"/>
      <c r="H65" s="127">
        <v>0</v>
      </c>
      <c r="I65" s="68"/>
      <c r="J65" s="68"/>
      <c r="K65" s="127">
        <v>100000</v>
      </c>
      <c r="L65" s="363"/>
      <c r="M65" s="363"/>
      <c r="O65" s="48"/>
      <c r="P65" s="48"/>
      <c r="Q65" s="41"/>
      <c r="X65" s="41"/>
      <c r="Z65" s="41"/>
    </row>
    <row r="66" spans="4:27" ht="15.75" customHeight="1">
      <c r="D66" s="116">
        <v>5133</v>
      </c>
      <c r="E66" s="116">
        <v>3361</v>
      </c>
      <c r="F66" s="297" t="s">
        <v>28</v>
      </c>
      <c r="G66" s="161"/>
      <c r="H66" s="126">
        <v>3600</v>
      </c>
      <c r="I66" s="68"/>
      <c r="J66" s="68"/>
      <c r="K66" s="126">
        <v>3000</v>
      </c>
      <c r="L66" s="363"/>
      <c r="M66" s="363"/>
      <c r="O66" s="48">
        <v>957</v>
      </c>
      <c r="P66" s="48"/>
      <c r="Q66" s="41">
        <v>3000</v>
      </c>
      <c r="X66" s="41">
        <f>X64/30*365</f>
        <v>146854.1</v>
      </c>
      <c r="Z66" s="50">
        <f>Z64/29*365</f>
        <v>146854.22586206897</v>
      </c>
      <c r="AA66" s="11" t="s">
        <v>83</v>
      </c>
    </row>
    <row r="67" spans="4:27" ht="15.75" customHeight="1">
      <c r="D67" s="120">
        <v>5133</v>
      </c>
      <c r="E67" s="120">
        <v>3363</v>
      </c>
      <c r="F67" s="294" t="s">
        <v>95</v>
      </c>
      <c r="G67" s="301"/>
      <c r="H67" s="127">
        <v>1500</v>
      </c>
      <c r="I67" s="68"/>
      <c r="J67" s="68"/>
      <c r="K67" s="127">
        <v>1500</v>
      </c>
      <c r="L67" s="363"/>
      <c r="M67" s="363"/>
      <c r="O67" s="48"/>
      <c r="P67" s="48"/>
      <c r="Q67" s="41">
        <v>1500</v>
      </c>
      <c r="X67" s="41"/>
      <c r="Z67" s="50">
        <f>Z66*106/100</f>
        <v>155665.4794137931</v>
      </c>
      <c r="AA67" s="11"/>
    </row>
    <row r="68" spans="4:27" ht="15.75" customHeight="1">
      <c r="D68" s="116">
        <v>5133</v>
      </c>
      <c r="E68" s="116">
        <v>3381</v>
      </c>
      <c r="F68" s="297" t="s">
        <v>29</v>
      </c>
      <c r="G68" s="161"/>
      <c r="H68" s="126">
        <v>12000</v>
      </c>
      <c r="I68" s="68"/>
      <c r="J68" s="68"/>
      <c r="K68" s="126">
        <v>10000</v>
      </c>
      <c r="L68" s="363"/>
      <c r="M68" s="363"/>
      <c r="O68" s="48">
        <v>5661.53</v>
      </c>
      <c r="P68" s="48"/>
      <c r="Q68" s="41">
        <v>10000</v>
      </c>
      <c r="X68" s="41"/>
      <c r="Z68" s="41"/>
    </row>
    <row r="69" spans="4:27" ht="26.25" customHeight="1">
      <c r="D69" s="124">
        <v>5134</v>
      </c>
      <c r="E69" s="124">
        <v>3441</v>
      </c>
      <c r="F69" s="178" t="s">
        <v>31</v>
      </c>
      <c r="G69" s="161"/>
      <c r="H69" s="126">
        <v>30000</v>
      </c>
      <c r="I69" s="64"/>
      <c r="J69" s="64"/>
      <c r="K69" s="126">
        <v>25000</v>
      </c>
      <c r="L69" s="363"/>
      <c r="M69" s="363"/>
      <c r="O69" s="48">
        <v>12372.949999999999</v>
      </c>
      <c r="P69" s="48"/>
      <c r="Q69" s="62">
        <v>25000</v>
      </c>
      <c r="X69" s="41" t="e">
        <f>#REF!/61*365</f>
        <v>#REF!</v>
      </c>
      <c r="Z69" s="50" t="e">
        <f>#REF!/60*365</f>
        <v>#REF!</v>
      </c>
      <c r="AA69" s="11" t="s">
        <v>84</v>
      </c>
    </row>
    <row r="70" spans="4:27" ht="30" customHeight="1">
      <c r="D70" s="124">
        <v>5134</v>
      </c>
      <c r="E70" s="124">
        <v>3491</v>
      </c>
      <c r="F70" s="297" t="s">
        <v>96</v>
      </c>
      <c r="G70" s="161"/>
      <c r="H70" s="126">
        <v>160000</v>
      </c>
      <c r="I70" s="64"/>
      <c r="J70" s="64"/>
      <c r="K70" s="126">
        <v>151200</v>
      </c>
      <c r="L70" s="363"/>
      <c r="M70" s="363"/>
      <c r="O70" s="48">
        <v>47775.12</v>
      </c>
      <c r="P70" s="48"/>
      <c r="Q70" s="62">
        <f>12600*12</f>
        <v>151200</v>
      </c>
      <c r="X70" s="41" t="e">
        <f>X69*106/100</f>
        <v>#REF!</v>
      </c>
      <c r="Z70" s="41"/>
    </row>
    <row r="71" spans="4:27" ht="28.5" customHeight="1">
      <c r="D71" s="124">
        <v>5135</v>
      </c>
      <c r="E71" s="124">
        <v>3511</v>
      </c>
      <c r="F71" s="178" t="s">
        <v>51</v>
      </c>
      <c r="G71" s="161"/>
      <c r="H71" s="126">
        <v>10000</v>
      </c>
      <c r="I71" s="64"/>
      <c r="J71" s="64"/>
      <c r="K71" s="126">
        <v>20000</v>
      </c>
      <c r="L71" s="363"/>
      <c r="M71" s="363"/>
      <c r="O71" s="48">
        <v>2102.67</v>
      </c>
      <c r="P71" s="48"/>
      <c r="Q71" s="62">
        <v>20000</v>
      </c>
      <c r="X71" s="41"/>
      <c r="Z71" s="41">
        <v>12064.06</v>
      </c>
    </row>
    <row r="72" spans="4:27" ht="25.5" customHeight="1">
      <c r="D72" s="124">
        <v>5135</v>
      </c>
      <c r="E72" s="124">
        <v>3531</v>
      </c>
      <c r="F72" s="178" t="s">
        <v>97</v>
      </c>
      <c r="G72" s="161"/>
      <c r="H72" s="126">
        <v>20000</v>
      </c>
      <c r="I72" s="64"/>
      <c r="J72" s="64"/>
      <c r="K72" s="126">
        <v>20000</v>
      </c>
      <c r="L72" s="363"/>
      <c r="M72" s="363"/>
      <c r="O72" s="48">
        <v>10799.619999999999</v>
      </c>
      <c r="P72" s="48"/>
      <c r="Q72" s="62">
        <v>20000</v>
      </c>
      <c r="X72" s="41"/>
      <c r="Z72" s="5">
        <f>Z71-4440.31+5026.77</f>
        <v>12650.52</v>
      </c>
      <c r="AA72" s="2" t="s">
        <v>85</v>
      </c>
    </row>
    <row r="73" spans="4:27" ht="15.75" customHeight="1">
      <c r="D73" s="116">
        <v>5135</v>
      </c>
      <c r="E73" s="116">
        <v>3551</v>
      </c>
      <c r="F73" s="297" t="s">
        <v>115</v>
      </c>
      <c r="G73" s="161"/>
      <c r="H73" s="126">
        <v>36000</v>
      </c>
      <c r="I73" s="68"/>
      <c r="J73" s="68"/>
      <c r="K73" s="126">
        <v>30000</v>
      </c>
      <c r="L73" s="363"/>
      <c r="M73" s="363"/>
      <c r="O73" s="48">
        <v>8998.66</v>
      </c>
      <c r="P73" s="48"/>
      <c r="Q73" s="41">
        <v>30000</v>
      </c>
      <c r="X73" s="41">
        <v>12861.38</v>
      </c>
      <c r="Y73" s="2" t="s">
        <v>114</v>
      </c>
      <c r="Z73" s="59">
        <f>Z72/60*365</f>
        <v>76957.33</v>
      </c>
      <c r="AA73" s="11" t="s">
        <v>86</v>
      </c>
    </row>
    <row r="74" spans="4:27" ht="25.5" customHeight="1">
      <c r="D74" s="124">
        <v>5135</v>
      </c>
      <c r="E74" s="124">
        <v>3571</v>
      </c>
      <c r="F74" s="178" t="s">
        <v>32</v>
      </c>
      <c r="G74" s="161"/>
      <c r="H74" s="126">
        <v>2000</v>
      </c>
      <c r="I74" s="64"/>
      <c r="J74" s="64"/>
      <c r="K74" s="126">
        <v>0</v>
      </c>
      <c r="L74" s="363"/>
      <c r="M74" s="363"/>
      <c r="O74" s="48">
        <v>0</v>
      </c>
      <c r="P74" s="48"/>
      <c r="Q74" s="41">
        <v>0</v>
      </c>
      <c r="X74" s="41">
        <f>X73/61*365</f>
        <v>76957.437704918033</v>
      </c>
      <c r="Z74" s="57">
        <f>Z73*106/100</f>
        <v>81574.769800000009</v>
      </c>
    </row>
    <row r="75" spans="4:27" ht="26.25" customHeight="1">
      <c r="D75" s="124">
        <v>5135</v>
      </c>
      <c r="E75" s="124">
        <v>3591</v>
      </c>
      <c r="F75" s="178" t="s">
        <v>33</v>
      </c>
      <c r="G75" s="161"/>
      <c r="H75" s="126">
        <v>5000</v>
      </c>
      <c r="I75" s="64"/>
      <c r="J75" s="64"/>
      <c r="K75" s="126">
        <v>5000</v>
      </c>
      <c r="L75" s="363"/>
      <c r="M75" s="363"/>
      <c r="O75" s="48">
        <v>1044</v>
      </c>
      <c r="P75" s="48"/>
      <c r="Q75" s="41">
        <v>5000</v>
      </c>
      <c r="X75" s="41">
        <f>X74*106/100</f>
        <v>81574.883967213114</v>
      </c>
      <c r="Z75" s="41">
        <f>16250+2600</f>
        <v>18850</v>
      </c>
      <c r="AA75" s="2" t="s">
        <v>92</v>
      </c>
    </row>
    <row r="76" spans="4:27" ht="15.75" customHeight="1">
      <c r="D76" s="116">
        <v>5137</v>
      </c>
      <c r="E76" s="116">
        <v>3711</v>
      </c>
      <c r="F76" s="297" t="s">
        <v>34</v>
      </c>
      <c r="G76" s="161"/>
      <c r="H76" s="126">
        <v>25000</v>
      </c>
      <c r="I76" s="68"/>
      <c r="J76" s="68"/>
      <c r="K76" s="126">
        <v>50000</v>
      </c>
      <c r="L76" s="363"/>
      <c r="M76" s="363"/>
      <c r="O76" s="48">
        <v>0</v>
      </c>
      <c r="P76" s="48"/>
      <c r="Q76" s="41">
        <v>0</v>
      </c>
      <c r="X76" s="41"/>
    </row>
    <row r="77" spans="4:27" ht="15.75" customHeight="1">
      <c r="D77" s="116">
        <v>5137</v>
      </c>
      <c r="E77" s="116">
        <v>3721</v>
      </c>
      <c r="F77" s="297" t="s">
        <v>35</v>
      </c>
      <c r="G77" s="161"/>
      <c r="H77" s="126">
        <v>8000</v>
      </c>
      <c r="I77" s="68"/>
      <c r="J77" s="68"/>
      <c r="K77" s="126">
        <v>15000</v>
      </c>
      <c r="L77" s="363"/>
      <c r="M77" s="363"/>
      <c r="O77" s="48">
        <v>676</v>
      </c>
      <c r="P77" s="48"/>
      <c r="Q77" s="41">
        <v>3000</v>
      </c>
      <c r="X77" s="41"/>
    </row>
    <row r="78" spans="4:27" ht="15.75" customHeight="1">
      <c r="D78" s="116">
        <v>5137</v>
      </c>
      <c r="E78" s="116">
        <v>3751</v>
      </c>
      <c r="F78" s="297" t="s">
        <v>36</v>
      </c>
      <c r="G78" s="161"/>
      <c r="H78" s="126">
        <v>20000</v>
      </c>
      <c r="I78" s="68"/>
      <c r="J78" s="68"/>
      <c r="K78" s="126">
        <v>20000</v>
      </c>
      <c r="L78" s="363"/>
      <c r="M78" s="363"/>
      <c r="O78" s="48">
        <v>2327</v>
      </c>
      <c r="P78" s="48"/>
      <c r="Q78" s="41">
        <v>12000</v>
      </c>
      <c r="X78" s="41"/>
    </row>
    <row r="79" spans="4:27" ht="15.75" customHeight="1">
      <c r="D79" s="116">
        <v>5138</v>
      </c>
      <c r="E79" s="116">
        <v>3851</v>
      </c>
      <c r="F79" s="297" t="s">
        <v>117</v>
      </c>
      <c r="G79" s="161"/>
      <c r="H79" s="126">
        <v>30000</v>
      </c>
      <c r="I79" s="68"/>
      <c r="J79" s="68"/>
      <c r="K79" s="126">
        <v>50000</v>
      </c>
      <c r="L79" s="363"/>
      <c r="M79" s="363"/>
      <c r="O79" s="48">
        <v>1482.9</v>
      </c>
      <c r="P79" s="48"/>
      <c r="Q79" s="41">
        <v>0</v>
      </c>
      <c r="X79" s="41"/>
    </row>
    <row r="80" spans="4:27" ht="15.75" customHeight="1">
      <c r="D80" s="120">
        <v>5138</v>
      </c>
      <c r="E80" s="120">
        <v>3852</v>
      </c>
      <c r="F80" s="294" t="s">
        <v>98</v>
      </c>
      <c r="G80" s="301"/>
      <c r="H80" s="127">
        <v>8000</v>
      </c>
      <c r="I80" s="68"/>
      <c r="J80" s="68"/>
      <c r="K80" s="127">
        <v>12000</v>
      </c>
      <c r="L80" s="363"/>
      <c r="M80" s="363"/>
      <c r="O80" s="48"/>
      <c r="P80" s="48"/>
      <c r="Q80" s="41">
        <v>12000</v>
      </c>
    </row>
    <row r="81" spans="4:17" ht="15.75" customHeight="1">
      <c r="D81" s="116">
        <v>5139</v>
      </c>
      <c r="E81" s="116">
        <v>3921</v>
      </c>
      <c r="F81" s="297" t="s">
        <v>37</v>
      </c>
      <c r="G81" s="161"/>
      <c r="H81" s="126">
        <v>100000</v>
      </c>
      <c r="I81" s="68"/>
      <c r="J81" s="68"/>
      <c r="K81" s="126">
        <v>150000</v>
      </c>
      <c r="L81" s="363"/>
      <c r="M81" s="363"/>
      <c r="O81" s="48">
        <v>127213.23000000001</v>
      </c>
      <c r="P81" s="48"/>
      <c r="Q81" s="41">
        <v>150000</v>
      </c>
    </row>
    <row r="82" spans="4:17" ht="15.75" customHeight="1">
      <c r="D82" s="116">
        <v>5139</v>
      </c>
      <c r="E82" s="116">
        <v>3981</v>
      </c>
      <c r="F82" s="297" t="s">
        <v>27</v>
      </c>
      <c r="G82" s="161"/>
      <c r="H82" s="126">
        <v>42000</v>
      </c>
      <c r="I82" s="68"/>
      <c r="J82" s="68"/>
      <c r="K82" s="126">
        <v>35000</v>
      </c>
      <c r="L82" s="363"/>
      <c r="M82" s="363"/>
      <c r="O82" s="48">
        <v>15740.56</v>
      </c>
      <c r="P82" s="48"/>
      <c r="Q82" s="41">
        <v>35000</v>
      </c>
    </row>
    <row r="83" spans="4:17" ht="15.75" customHeight="1">
      <c r="D83" s="116">
        <v>5139</v>
      </c>
      <c r="E83" s="116">
        <v>3991</v>
      </c>
      <c r="F83" s="297" t="s">
        <v>48</v>
      </c>
      <c r="G83" s="161"/>
      <c r="H83" s="126">
        <v>6000</v>
      </c>
      <c r="I83" s="68"/>
      <c r="J83" s="68"/>
      <c r="K83" s="126">
        <v>12000</v>
      </c>
      <c r="L83" s="363"/>
      <c r="M83" s="363"/>
      <c r="O83" s="48">
        <v>3756.29</v>
      </c>
      <c r="P83" s="48"/>
      <c r="Q83" s="41">
        <v>12000</v>
      </c>
    </row>
    <row r="84" spans="4:17" ht="30" customHeight="1">
      <c r="D84" s="308" t="s">
        <v>56</v>
      </c>
      <c r="E84" s="308"/>
      <c r="F84" s="309" t="s">
        <v>38</v>
      </c>
      <c r="G84" s="310"/>
      <c r="H84" s="296">
        <f>SUM(H58:H83)</f>
        <v>1086900</v>
      </c>
      <c r="I84" s="64"/>
      <c r="J84" s="64"/>
      <c r="K84" s="296">
        <f>SUM(K58:K83)</f>
        <v>1277100</v>
      </c>
      <c r="L84" s="371"/>
      <c r="M84" s="371"/>
      <c r="N84" s="6"/>
      <c r="O84" s="53">
        <f>SUM(O58:O83)</f>
        <v>411483.53</v>
      </c>
      <c r="P84" s="53"/>
      <c r="Q84" s="63">
        <f>SUM(Q58:Q83)</f>
        <v>1052100</v>
      </c>
    </row>
    <row r="85" spans="4:17" ht="14.25" customHeight="1">
      <c r="D85" s="84"/>
      <c r="E85" s="84"/>
      <c r="F85" s="85"/>
      <c r="G85" s="86"/>
      <c r="H85" s="87"/>
      <c r="I85" s="64"/>
      <c r="J85" s="64"/>
      <c r="K85" s="64"/>
      <c r="L85" s="64"/>
      <c r="M85" s="64"/>
      <c r="N85" s="6"/>
      <c r="O85" s="53"/>
      <c r="P85" s="53"/>
      <c r="Q85" s="63"/>
    </row>
    <row r="86" spans="4:17" ht="14.25" customHeight="1">
      <c r="D86" s="102"/>
      <c r="E86" s="102"/>
      <c r="F86" s="103"/>
      <c r="G86" s="104"/>
      <c r="H86" s="105"/>
      <c r="I86" s="64"/>
      <c r="J86" s="64"/>
      <c r="K86" s="64"/>
      <c r="L86" s="64"/>
      <c r="M86" s="64"/>
      <c r="N86" s="6"/>
      <c r="O86" s="53"/>
      <c r="P86" s="53"/>
      <c r="Q86" s="63"/>
    </row>
    <row r="87" spans="4:17" ht="19.5" customHeight="1">
      <c r="D87" s="395" t="s">
        <v>116</v>
      </c>
      <c r="E87" s="396"/>
      <c r="F87" s="397"/>
      <c r="G87" s="157"/>
      <c r="H87" s="358">
        <f>H33+H48+H84</f>
        <v>4313400</v>
      </c>
      <c r="I87" s="359"/>
      <c r="J87" s="359"/>
      <c r="K87" s="358">
        <f>K33+K48+K84</f>
        <v>4712140.91</v>
      </c>
      <c r="L87" s="359"/>
      <c r="M87" s="359"/>
      <c r="N87" s="6"/>
      <c r="O87" s="53"/>
      <c r="P87" s="53"/>
      <c r="Q87" s="63"/>
    </row>
    <row r="88" spans="4:17" ht="15" customHeight="1">
      <c r="D88" s="373"/>
      <c r="E88" s="373"/>
      <c r="F88" s="373"/>
      <c r="G88" s="374"/>
      <c r="H88" s="359"/>
      <c r="I88" s="359"/>
      <c r="J88" s="359"/>
      <c r="K88" s="359"/>
      <c r="L88" s="359"/>
      <c r="M88" s="359"/>
      <c r="N88" s="6"/>
      <c r="O88" s="53"/>
      <c r="P88" s="53"/>
      <c r="Q88" s="63"/>
    </row>
    <row r="89" spans="4:17" ht="15" customHeight="1">
      <c r="D89" s="373"/>
      <c r="E89" s="373"/>
      <c r="F89" s="373"/>
      <c r="G89" s="374"/>
      <c r="H89" s="359"/>
      <c r="I89" s="359"/>
      <c r="J89" s="359"/>
      <c r="K89" s="359"/>
      <c r="L89" s="359"/>
      <c r="M89" s="359"/>
      <c r="N89" s="6"/>
      <c r="O89" s="53"/>
      <c r="P89" s="53"/>
      <c r="Q89" s="63"/>
    </row>
    <row r="90" spans="4:17" ht="15" customHeight="1">
      <c r="D90" s="373"/>
      <c r="E90" s="373"/>
      <c r="F90" s="373"/>
      <c r="G90" s="374"/>
      <c r="H90" s="359"/>
      <c r="I90" s="359"/>
      <c r="J90" s="359"/>
      <c r="K90" s="359"/>
      <c r="L90" s="359"/>
      <c r="M90" s="359"/>
      <c r="N90" s="6"/>
      <c r="O90" s="53"/>
      <c r="P90" s="53"/>
      <c r="Q90" s="63"/>
    </row>
    <row r="91" spans="4:17" ht="15" customHeight="1">
      <c r="D91" s="373"/>
      <c r="E91" s="373"/>
      <c r="F91" s="373"/>
      <c r="G91" s="374"/>
      <c r="H91" s="359"/>
      <c r="I91" s="359"/>
      <c r="J91" s="359"/>
      <c r="K91" s="359"/>
      <c r="L91" s="359"/>
      <c r="M91" s="359"/>
      <c r="N91" s="6"/>
      <c r="O91" s="53"/>
      <c r="P91" s="53"/>
      <c r="Q91" s="63"/>
    </row>
    <row r="92" spans="4:17" ht="15" customHeight="1">
      <c r="D92" s="373"/>
      <c r="E92" s="373"/>
      <c r="F92" s="373"/>
      <c r="G92" s="374"/>
      <c r="H92" s="359"/>
      <c r="I92" s="359"/>
      <c r="J92" s="359"/>
      <c r="K92" s="359"/>
      <c r="L92" s="359"/>
      <c r="M92" s="359"/>
      <c r="N92" s="6"/>
      <c r="O92" s="53"/>
      <c r="P92" s="53"/>
      <c r="Q92" s="63"/>
    </row>
    <row r="93" spans="4:17" ht="15" customHeight="1">
      <c r="D93" s="373"/>
      <c r="E93" s="373"/>
      <c r="F93" s="373"/>
      <c r="G93" s="374"/>
      <c r="H93" s="359"/>
      <c r="I93" s="359"/>
      <c r="J93" s="359"/>
      <c r="K93" s="359"/>
      <c r="L93" s="359"/>
      <c r="M93" s="359"/>
      <c r="N93" s="6"/>
      <c r="O93" s="53"/>
      <c r="P93" s="53"/>
      <c r="Q93" s="63"/>
    </row>
    <row r="94" spans="4:17" ht="15" customHeight="1">
      <c r="D94" s="373"/>
      <c r="E94" s="373"/>
      <c r="F94" s="373"/>
      <c r="G94" s="374"/>
      <c r="H94" s="359"/>
      <c r="I94" s="359"/>
      <c r="J94" s="359"/>
      <c r="K94" s="359"/>
      <c r="L94" s="359"/>
      <c r="M94" s="359"/>
      <c r="N94" s="6"/>
      <c r="O94" s="53"/>
      <c r="P94" s="53"/>
      <c r="Q94" s="63"/>
    </row>
    <row r="95" spans="4:17" ht="15" customHeight="1">
      <c r="D95" s="373"/>
      <c r="E95" s="373"/>
      <c r="F95" s="373"/>
      <c r="G95" s="374"/>
      <c r="H95" s="359"/>
      <c r="I95" s="359"/>
      <c r="J95" s="359"/>
      <c r="K95" s="359"/>
      <c r="L95" s="359"/>
      <c r="M95" s="359"/>
      <c r="N95" s="6"/>
      <c r="O95" s="53"/>
      <c r="P95" s="53"/>
      <c r="Q95" s="63"/>
    </row>
    <row r="96" spans="4:17" ht="15" customHeight="1">
      <c r="D96" s="373"/>
      <c r="E96" s="373"/>
      <c r="F96" s="373"/>
      <c r="G96" s="374"/>
      <c r="H96" s="359"/>
      <c r="I96" s="359"/>
      <c r="J96" s="359"/>
      <c r="K96" s="359"/>
      <c r="L96" s="359"/>
      <c r="M96" s="359"/>
      <c r="N96" s="6"/>
      <c r="O96" s="53"/>
      <c r="P96" s="53"/>
      <c r="Q96" s="63"/>
    </row>
    <row r="97" spans="4:17" ht="15" customHeight="1">
      <c r="D97" s="373"/>
      <c r="E97" s="373"/>
      <c r="F97" s="373"/>
      <c r="G97" s="374"/>
      <c r="H97" s="359"/>
      <c r="I97" s="359"/>
      <c r="J97" s="359"/>
      <c r="K97" s="359"/>
      <c r="L97" s="359"/>
      <c r="M97" s="359"/>
      <c r="N97" s="6"/>
      <c r="O97" s="53"/>
      <c r="P97" s="53"/>
      <c r="Q97" s="63"/>
    </row>
    <row r="98" spans="4:17" ht="15" customHeight="1">
      <c r="D98" s="373"/>
      <c r="E98" s="373"/>
      <c r="F98" s="373"/>
      <c r="G98" s="374"/>
      <c r="H98" s="359"/>
      <c r="I98" s="359"/>
      <c r="J98" s="359"/>
      <c r="K98" s="359"/>
      <c r="L98" s="359"/>
      <c r="M98" s="359"/>
      <c r="N98" s="6"/>
      <c r="O98" s="53"/>
      <c r="P98" s="53"/>
      <c r="Q98" s="63"/>
    </row>
    <row r="99" spans="4:17" ht="15" customHeight="1">
      <c r="D99" s="373"/>
      <c r="E99" s="373"/>
      <c r="F99" s="373"/>
      <c r="G99" s="374"/>
      <c r="H99" s="359"/>
      <c r="I99" s="359"/>
      <c r="J99" s="359"/>
      <c r="K99" s="359"/>
      <c r="L99" s="359"/>
      <c r="M99" s="359"/>
      <c r="N99" s="6"/>
      <c r="O99" s="53"/>
      <c r="P99" s="53"/>
      <c r="Q99" s="63"/>
    </row>
    <row r="100" spans="4:17" ht="15" customHeight="1">
      <c r="D100" s="96"/>
      <c r="E100" s="96"/>
      <c r="F100" s="96"/>
      <c r="G100" s="73"/>
      <c r="H100" s="97"/>
      <c r="I100" s="64"/>
      <c r="J100" s="64"/>
      <c r="K100" s="64"/>
      <c r="L100" s="64"/>
      <c r="M100" s="64"/>
      <c r="N100" s="6"/>
      <c r="O100" s="53"/>
      <c r="P100" s="53"/>
      <c r="Q100" s="63"/>
    </row>
    <row r="101" spans="4:17" ht="15.75" customHeight="1">
      <c r="D101" s="82"/>
      <c r="E101" s="82"/>
      <c r="F101" s="83"/>
      <c r="G101" s="73"/>
      <c r="H101" s="64"/>
      <c r="I101" s="64"/>
      <c r="J101" s="64"/>
      <c r="K101" s="64"/>
      <c r="L101" s="64"/>
      <c r="M101" s="64"/>
      <c r="N101" s="6"/>
      <c r="O101" s="53"/>
      <c r="P101" s="53"/>
      <c r="Q101" s="63"/>
    </row>
    <row r="102" spans="4:17" ht="15.75" customHeight="1">
      <c r="D102" s="82"/>
      <c r="E102" s="82"/>
      <c r="F102" s="83"/>
      <c r="G102" s="73"/>
      <c r="H102" s="64"/>
      <c r="I102" s="64"/>
      <c r="J102" s="64"/>
      <c r="K102" s="64"/>
      <c r="L102" s="64"/>
      <c r="M102" s="64"/>
      <c r="N102" s="6"/>
      <c r="O102" s="53"/>
      <c r="P102" s="53"/>
      <c r="Q102" s="63"/>
    </row>
    <row r="103" spans="4:17" ht="15.75" customHeight="1">
      <c r="D103" s="82"/>
      <c r="E103" s="82"/>
      <c r="F103" s="400" t="s">
        <v>104</v>
      </c>
      <c r="G103" s="400"/>
      <c r="H103" s="400"/>
      <c r="I103" s="64"/>
      <c r="J103" s="64"/>
      <c r="K103" s="64"/>
      <c r="L103" s="64"/>
      <c r="M103" s="64"/>
      <c r="N103" s="6"/>
      <c r="O103" s="53"/>
      <c r="P103" s="53"/>
      <c r="Q103" s="63"/>
    </row>
    <row r="104" spans="4:17" ht="15.75" customHeight="1">
      <c r="D104" s="82"/>
      <c r="E104" s="82"/>
      <c r="F104" s="401" t="s">
        <v>118</v>
      </c>
      <c r="G104" s="401"/>
      <c r="H104" s="401"/>
      <c r="I104" s="64"/>
      <c r="J104" s="64"/>
      <c r="K104" s="64"/>
      <c r="L104" s="64"/>
      <c r="M104" s="64"/>
      <c r="N104" s="6"/>
      <c r="O104" s="53"/>
      <c r="P104" s="53"/>
      <c r="Q104" s="63"/>
    </row>
    <row r="105" spans="4:17" ht="15.75" customHeight="1">
      <c r="D105" s="82"/>
      <c r="E105" s="82"/>
      <c r="F105" s="83"/>
      <c r="G105" s="73"/>
      <c r="H105" s="64"/>
      <c r="I105" s="64"/>
      <c r="J105" s="64"/>
      <c r="K105" s="64"/>
      <c r="L105" s="64"/>
      <c r="M105" s="64"/>
      <c r="N105" s="6"/>
      <c r="O105" s="53"/>
      <c r="P105" s="53"/>
      <c r="Q105" s="63"/>
    </row>
    <row r="106" spans="4:17" ht="15.75" customHeight="1">
      <c r="D106" s="82"/>
      <c r="E106" s="82"/>
      <c r="F106" s="83"/>
      <c r="G106" s="73"/>
      <c r="H106" s="64"/>
      <c r="I106" s="64"/>
      <c r="J106" s="64"/>
      <c r="K106" s="64"/>
      <c r="L106" s="64"/>
      <c r="M106" s="64"/>
      <c r="N106" s="6"/>
      <c r="O106" s="53"/>
      <c r="P106" s="53"/>
      <c r="Q106" s="63"/>
    </row>
    <row r="107" spans="4:17" ht="15.75" customHeight="1">
      <c r="D107" s="398" t="s">
        <v>101</v>
      </c>
      <c r="E107" s="402" t="s">
        <v>50</v>
      </c>
      <c r="F107" s="313" t="s">
        <v>0</v>
      </c>
      <c r="G107" s="310"/>
      <c r="H107" s="398" t="s">
        <v>2277</v>
      </c>
      <c r="I107" s="64"/>
      <c r="J107" s="64"/>
      <c r="K107" s="398" t="s">
        <v>2332</v>
      </c>
      <c r="L107" s="365"/>
      <c r="M107" s="365"/>
      <c r="N107" s="6"/>
      <c r="O107" s="53"/>
      <c r="P107" s="53"/>
      <c r="Q107" s="63"/>
    </row>
    <row r="108" spans="4:17" ht="30.75" customHeight="1">
      <c r="D108" s="398"/>
      <c r="E108" s="403"/>
      <c r="F108" s="313" t="s">
        <v>4</v>
      </c>
      <c r="G108" s="310"/>
      <c r="H108" s="398"/>
      <c r="I108" s="64"/>
      <c r="J108" s="64"/>
      <c r="K108" s="398"/>
      <c r="L108" s="365"/>
      <c r="M108" s="365"/>
      <c r="N108" s="6"/>
      <c r="O108" s="53"/>
      <c r="P108" s="53"/>
      <c r="Q108" s="63"/>
    </row>
    <row r="109" spans="4:17" ht="15.75" customHeight="1">
      <c r="D109" s="116" t="s">
        <v>52</v>
      </c>
      <c r="E109" s="116">
        <v>5111</v>
      </c>
      <c r="F109" s="297" t="s">
        <v>39</v>
      </c>
      <c r="G109" s="288"/>
      <c r="H109" s="126">
        <v>0</v>
      </c>
      <c r="I109" s="72"/>
      <c r="J109" s="72"/>
      <c r="K109" s="291">
        <v>0</v>
      </c>
      <c r="L109" s="364"/>
      <c r="M109" s="364"/>
      <c r="N109" s="6"/>
      <c r="O109" s="47">
        <v>8394.98</v>
      </c>
      <c r="P109" s="47"/>
      <c r="Q109" s="41">
        <v>0</v>
      </c>
    </row>
    <row r="110" spans="4:17" ht="25.5" customHeight="1">
      <c r="D110" s="116" t="s">
        <v>53</v>
      </c>
      <c r="E110" s="124">
        <v>5151</v>
      </c>
      <c r="F110" s="178" t="s">
        <v>40</v>
      </c>
      <c r="G110" s="288"/>
      <c r="H110" s="126">
        <v>0</v>
      </c>
      <c r="I110" s="72"/>
      <c r="J110" s="72"/>
      <c r="K110" s="291">
        <v>0</v>
      </c>
      <c r="L110" s="364"/>
      <c r="M110" s="364"/>
      <c r="O110" s="47">
        <v>13639.97</v>
      </c>
      <c r="P110" s="47"/>
      <c r="Q110" s="41">
        <v>0</v>
      </c>
    </row>
    <row r="111" spans="4:17" ht="25.5" customHeight="1">
      <c r="D111" s="116">
        <v>1241</v>
      </c>
      <c r="E111" s="124">
        <v>5191</v>
      </c>
      <c r="F111" s="178" t="s">
        <v>49</v>
      </c>
      <c r="G111" s="288"/>
      <c r="H111" s="126">
        <v>0</v>
      </c>
      <c r="I111" s="72"/>
      <c r="J111" s="72"/>
      <c r="K111" s="291">
        <v>0</v>
      </c>
      <c r="L111" s="364"/>
      <c r="M111" s="364"/>
      <c r="O111" s="47">
        <v>0</v>
      </c>
      <c r="P111" s="47"/>
      <c r="Q111" s="41">
        <v>0</v>
      </c>
    </row>
    <row r="112" spans="4:17" ht="25.5" customHeight="1">
      <c r="D112" s="120"/>
      <c r="E112" s="128">
        <v>5411</v>
      </c>
      <c r="F112" s="295" t="s">
        <v>100</v>
      </c>
      <c r="G112" s="290"/>
      <c r="H112" s="127">
        <v>0</v>
      </c>
      <c r="I112" s="72"/>
      <c r="J112" s="72"/>
      <c r="K112" s="292">
        <v>0</v>
      </c>
      <c r="L112" s="364"/>
      <c r="M112" s="364"/>
      <c r="O112" s="47"/>
      <c r="P112" s="47"/>
      <c r="Q112" s="41"/>
    </row>
    <row r="113" spans="4:17" ht="24" customHeight="1">
      <c r="D113" s="116">
        <v>1246</v>
      </c>
      <c r="E113" s="124">
        <v>5671</v>
      </c>
      <c r="F113" s="178" t="s">
        <v>41</v>
      </c>
      <c r="G113" s="288"/>
      <c r="H113" s="126">
        <v>0</v>
      </c>
      <c r="I113" s="72"/>
      <c r="J113" s="72"/>
      <c r="K113" s="291">
        <v>0</v>
      </c>
      <c r="L113" s="364"/>
      <c r="M113" s="364"/>
      <c r="O113" s="47">
        <v>0</v>
      </c>
      <c r="P113" s="47"/>
      <c r="Q113" s="41">
        <v>0</v>
      </c>
    </row>
    <row r="114" spans="4:17" ht="15" customHeight="1">
      <c r="D114" s="116">
        <v>1251</v>
      </c>
      <c r="E114" s="116">
        <v>5911</v>
      </c>
      <c r="F114" s="297" t="s">
        <v>42</v>
      </c>
      <c r="G114" s="288"/>
      <c r="H114" s="126">
        <v>0</v>
      </c>
      <c r="I114" s="72"/>
      <c r="J114" s="72"/>
      <c r="K114" s="291">
        <v>0</v>
      </c>
      <c r="L114" s="364"/>
      <c r="M114" s="364"/>
      <c r="O114" s="47">
        <v>0</v>
      </c>
      <c r="P114" s="47"/>
      <c r="Q114" s="41">
        <v>0</v>
      </c>
    </row>
    <row r="115" spans="4:17" ht="31.5" customHeight="1">
      <c r="D115" s="308" t="s">
        <v>57</v>
      </c>
      <c r="E115" s="308"/>
      <c r="F115" s="319" t="s">
        <v>43</v>
      </c>
      <c r="G115" s="310"/>
      <c r="H115" s="139">
        <f>SUM(H109:H114)</f>
        <v>0</v>
      </c>
      <c r="I115" s="64"/>
      <c r="J115" s="64"/>
      <c r="K115" s="296">
        <f>SUM(K109:K114)</f>
        <v>0</v>
      </c>
      <c r="L115" s="371"/>
      <c r="M115" s="371"/>
      <c r="N115" s="6"/>
      <c r="O115" s="52">
        <f>SUM(O109:O114)</f>
        <v>22034.949999999997</v>
      </c>
      <c r="P115" s="52"/>
      <c r="Q115" s="56">
        <f>SUM(Q109:Q114)</f>
        <v>0</v>
      </c>
    </row>
    <row r="116" spans="4:17" ht="24" customHeight="1">
      <c r="D116" s="116">
        <v>6141</v>
      </c>
      <c r="E116" s="116"/>
      <c r="F116" s="178" t="s">
        <v>127</v>
      </c>
      <c r="G116" s="288"/>
      <c r="H116" s="126">
        <v>0</v>
      </c>
      <c r="I116" s="64"/>
      <c r="J116" s="64"/>
      <c r="K116" s="291">
        <v>0</v>
      </c>
      <c r="L116" s="364"/>
      <c r="M116" s="364"/>
      <c r="O116" s="54">
        <v>4374898</v>
      </c>
      <c r="P116" s="54"/>
      <c r="Q116" s="41"/>
    </row>
    <row r="117" spans="4:17" ht="24" customHeight="1">
      <c r="D117" s="116">
        <v>6141</v>
      </c>
      <c r="E117" s="116"/>
      <c r="F117" s="178" t="s">
        <v>128</v>
      </c>
      <c r="G117" s="288"/>
      <c r="H117" s="126">
        <v>0</v>
      </c>
      <c r="I117" s="68"/>
      <c r="J117" s="68"/>
      <c r="K117" s="291">
        <v>0</v>
      </c>
      <c r="L117" s="364"/>
      <c r="M117" s="364"/>
      <c r="Q117" s="41"/>
    </row>
    <row r="118" spans="4:17" ht="26.25" customHeight="1">
      <c r="D118" s="116">
        <v>6141</v>
      </c>
      <c r="E118" s="116"/>
      <c r="F118" s="178" t="s">
        <v>129</v>
      </c>
      <c r="G118" s="288"/>
      <c r="H118" s="126">
        <v>0</v>
      </c>
      <c r="I118" s="68"/>
      <c r="J118" s="68"/>
      <c r="K118" s="291">
        <v>0</v>
      </c>
      <c r="L118" s="364"/>
      <c r="M118" s="364"/>
      <c r="Q118" s="41"/>
    </row>
    <row r="119" spans="4:17" ht="36" customHeight="1" thickBot="1">
      <c r="D119" s="308" t="s">
        <v>58</v>
      </c>
      <c r="E119" s="308"/>
      <c r="F119" s="309" t="s">
        <v>44</v>
      </c>
      <c r="G119" s="310"/>
      <c r="H119" s="139">
        <f>SUM(H116:H118)</f>
        <v>0</v>
      </c>
      <c r="I119" s="64"/>
      <c r="J119" s="64"/>
      <c r="K119" s="296">
        <f>SUM(K116:K118)</f>
        <v>0</v>
      </c>
      <c r="L119" s="371"/>
      <c r="M119" s="371"/>
      <c r="O119" s="53">
        <f>SUM(O116:O118)</f>
        <v>4374898</v>
      </c>
      <c r="P119" s="53"/>
      <c r="Q119" s="41"/>
    </row>
    <row r="120" spans="4:17" ht="15.75" customHeight="1">
      <c r="D120" s="303"/>
      <c r="E120" s="303"/>
      <c r="F120" s="305"/>
      <c r="G120" s="304"/>
      <c r="H120" s="306"/>
      <c r="I120" s="68"/>
      <c r="J120" s="68"/>
      <c r="K120" s="68"/>
      <c r="L120" s="68"/>
      <c r="M120" s="68"/>
      <c r="Q120" s="41"/>
    </row>
    <row r="121" spans="4:17" ht="18.75" customHeight="1">
      <c r="D121" s="293"/>
      <c r="E121" s="293"/>
      <c r="F121" s="167" t="s">
        <v>2278</v>
      </c>
      <c r="G121" s="307"/>
      <c r="H121" s="169">
        <f>H87+H115+H119</f>
        <v>4313400</v>
      </c>
      <c r="I121" s="360"/>
      <c r="J121" s="361"/>
      <c r="K121" s="169">
        <f>K87+K115+K119</f>
        <v>4712140.91</v>
      </c>
      <c r="L121" s="372">
        <f>+K121-H121</f>
        <v>398740.91000000015</v>
      </c>
      <c r="M121" s="372"/>
      <c r="O121" s="55" t="e">
        <f>O33+O48+O84+O115+O119+#REF!</f>
        <v>#REF!</v>
      </c>
      <c r="P121" s="55"/>
      <c r="Q121" s="41"/>
    </row>
    <row r="122" spans="4:17">
      <c r="H122" s="5">
        <f>H17-H121</f>
        <v>0</v>
      </c>
      <c r="I122" s="13"/>
      <c r="J122" s="13"/>
      <c r="K122" s="13"/>
      <c r="L122" s="377">
        <f>+L121/K121*100</f>
        <v>8.461990369468813</v>
      </c>
      <c r="M122" s="13"/>
      <c r="Q122" s="41"/>
    </row>
    <row r="123" spans="4:17">
      <c r="H123" s="5"/>
      <c r="I123" s="13"/>
      <c r="J123" s="13"/>
      <c r="K123" s="13"/>
      <c r="L123" s="13"/>
      <c r="M123" s="13"/>
      <c r="Q123" s="41"/>
    </row>
    <row r="124" spans="4:17">
      <c r="H124" s="5"/>
      <c r="I124" s="13"/>
      <c r="J124" s="13"/>
      <c r="K124" s="13"/>
      <c r="L124" s="13"/>
      <c r="M124" s="13"/>
      <c r="Q124" s="41"/>
    </row>
    <row r="125" spans="4:17">
      <c r="D125" s="399" t="s">
        <v>2334</v>
      </c>
      <c r="E125" s="399"/>
      <c r="F125" s="320" t="s">
        <v>2335</v>
      </c>
      <c r="I125" s="13"/>
      <c r="J125" s="13"/>
      <c r="K125" s="13"/>
      <c r="L125" s="13"/>
      <c r="M125" s="13"/>
      <c r="Q125" s="41"/>
    </row>
    <row r="126" spans="4:17" ht="15">
      <c r="D126" s="404" t="s">
        <v>64</v>
      </c>
      <c r="E126" s="404"/>
      <c r="F126" s="375" t="s">
        <v>47</v>
      </c>
      <c r="I126" s="13"/>
      <c r="J126" s="13"/>
      <c r="K126" s="13"/>
      <c r="L126" s="13"/>
      <c r="M126" s="13"/>
      <c r="Q126" s="41"/>
    </row>
    <row r="127" spans="4:17" ht="15">
      <c r="D127" s="405" t="s">
        <v>109</v>
      </c>
      <c r="E127" s="405"/>
      <c r="F127" s="376" t="s">
        <v>110</v>
      </c>
      <c r="I127" s="75"/>
      <c r="J127" s="75"/>
      <c r="K127" s="75"/>
      <c r="L127" s="75"/>
      <c r="M127" s="75"/>
      <c r="Q127" s="41"/>
    </row>
    <row r="128" spans="4:17">
      <c r="I128" s="76"/>
      <c r="J128" s="76"/>
      <c r="K128" s="76"/>
      <c r="L128" s="76"/>
      <c r="M128" s="76"/>
      <c r="Q128" s="41"/>
    </row>
    <row r="129" spans="4:17">
      <c r="I129" s="77"/>
      <c r="J129" s="77"/>
      <c r="K129" s="77"/>
      <c r="L129" s="77"/>
      <c r="M129" s="77"/>
      <c r="Q129" s="41"/>
    </row>
    <row r="130" spans="4:17">
      <c r="I130" s="77"/>
      <c r="J130" s="77"/>
      <c r="K130" s="77"/>
      <c r="L130" s="77"/>
      <c r="M130" s="77"/>
      <c r="Q130" s="41"/>
    </row>
    <row r="131" spans="4:17">
      <c r="I131" s="13"/>
      <c r="J131" s="13"/>
      <c r="K131" s="13"/>
      <c r="L131" s="13"/>
      <c r="M131" s="13"/>
      <c r="Q131" s="41"/>
    </row>
    <row r="132" spans="4:17">
      <c r="D132" s="399"/>
      <c r="E132" s="399"/>
      <c r="L132" s="13"/>
      <c r="M132" s="13"/>
      <c r="Q132" s="41"/>
    </row>
    <row r="133" spans="4:17">
      <c r="D133" s="399"/>
      <c r="E133" s="399"/>
      <c r="L133" s="13"/>
      <c r="M133" s="13"/>
      <c r="Q133" s="41"/>
    </row>
    <row r="134" spans="4:17">
      <c r="D134" s="399"/>
      <c r="E134" s="399"/>
      <c r="L134" s="13"/>
      <c r="M134" s="13"/>
      <c r="Q134" s="41"/>
    </row>
    <row r="135" spans="4:17">
      <c r="L135" s="13"/>
      <c r="M135" s="13"/>
      <c r="Q135" s="41"/>
    </row>
    <row r="136" spans="4:17">
      <c r="L136" s="13"/>
      <c r="M136" s="13"/>
      <c r="Q136" s="41"/>
    </row>
    <row r="137" spans="4:17">
      <c r="L137" s="13"/>
      <c r="M137" s="13"/>
      <c r="Q137" s="41"/>
    </row>
    <row r="138" spans="4:17">
      <c r="L138" s="13"/>
      <c r="M138" s="13"/>
      <c r="Q138" s="41"/>
    </row>
    <row r="139" spans="4:17">
      <c r="Q139" s="41"/>
    </row>
    <row r="140" spans="4:17">
      <c r="Q140" s="41"/>
    </row>
    <row r="141" spans="4:17">
      <c r="Q141" s="41"/>
    </row>
    <row r="142" spans="4:17">
      <c r="Q142" s="41"/>
    </row>
    <row r="143" spans="4:17">
      <c r="Q143" s="41"/>
    </row>
  </sheetData>
  <mergeCells count="29">
    <mergeCell ref="F5:H5"/>
    <mergeCell ref="F6:H6"/>
    <mergeCell ref="D8:D9"/>
    <mergeCell ref="E8:E9"/>
    <mergeCell ref="H8:H9"/>
    <mergeCell ref="D133:E133"/>
    <mergeCell ref="D134:E134"/>
    <mergeCell ref="D132:E132"/>
    <mergeCell ref="D56:D57"/>
    <mergeCell ref="E56:E57"/>
    <mergeCell ref="D87:F87"/>
    <mergeCell ref="F103:H103"/>
    <mergeCell ref="F104:H104"/>
    <mergeCell ref="D107:D108"/>
    <mergeCell ref="E107:E108"/>
    <mergeCell ref="H107:H108"/>
    <mergeCell ref="D126:E126"/>
    <mergeCell ref="D127:E127"/>
    <mergeCell ref="K8:K9"/>
    <mergeCell ref="K19:K20"/>
    <mergeCell ref="K56:K57"/>
    <mergeCell ref="K107:K108"/>
    <mergeCell ref="D125:E125"/>
    <mergeCell ref="H56:H57"/>
    <mergeCell ref="F52:H52"/>
    <mergeCell ref="F53:H53"/>
    <mergeCell ref="D19:D20"/>
    <mergeCell ref="E19:E20"/>
    <mergeCell ref="H19:H20"/>
  </mergeCells>
  <printOptions horizontalCentered="1"/>
  <pageMargins left="0.70866141732283472" right="0.70866141732283472" top="0.74803149606299213" bottom="0.74803149606299213" header="0.31496062992125984" footer="0.31496062992125984"/>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A159"/>
  <sheetViews>
    <sheetView topLeftCell="C5" zoomScale="106" zoomScaleNormal="106" workbookViewId="0">
      <selection activeCell="E45" sqref="E45"/>
    </sheetView>
  </sheetViews>
  <sheetFormatPr baseColWidth="10" defaultRowHeight="12"/>
  <cols>
    <col min="1" max="3" width="11.42578125" style="2"/>
    <col min="4" max="4" width="12.42578125" style="2" customWidth="1"/>
    <col min="5" max="5" width="16" style="2" customWidth="1"/>
    <col min="6" max="6" width="49.85546875" style="2" customWidth="1"/>
    <col min="7" max="7" width="1.5703125" style="2" customWidth="1"/>
    <col min="8" max="8" width="19.42578125" style="2" customWidth="1"/>
    <col min="9" max="9" width="4.28515625" style="2" customWidth="1"/>
    <col min="10" max="10" width="7.7109375" style="2" customWidth="1"/>
    <col min="11" max="13" width="17.42578125" style="2" customWidth="1"/>
    <col min="14" max="14" width="4" style="2" customWidth="1"/>
    <col min="15" max="15" width="14.7109375" style="2" bestFit="1" customWidth="1"/>
    <col min="16" max="16" width="4.5703125" style="2" customWidth="1"/>
    <col min="17" max="17" width="12.42578125" style="2" bestFit="1" customWidth="1"/>
    <col min="18" max="16384" width="11.42578125" style="2"/>
  </cols>
  <sheetData>
    <row r="5" spans="4:16" ht="16.5">
      <c r="F5" s="400" t="s">
        <v>66</v>
      </c>
      <c r="G5" s="400"/>
      <c r="H5" s="400"/>
    </row>
    <row r="6" spans="4:16" ht="16.5">
      <c r="F6" s="401" t="s">
        <v>118</v>
      </c>
      <c r="G6" s="401"/>
      <c r="H6" s="401"/>
    </row>
    <row r="7" spans="4:16" ht="15">
      <c r="F7" s="356"/>
    </row>
    <row r="8" spans="4:16" ht="15" customHeight="1">
      <c r="D8" s="398" t="s">
        <v>101</v>
      </c>
      <c r="E8" s="402" t="s">
        <v>50</v>
      </c>
      <c r="F8" s="313" t="s">
        <v>0</v>
      </c>
      <c r="G8" s="310"/>
      <c r="H8" s="398" t="s">
        <v>2275</v>
      </c>
      <c r="I8" s="69"/>
      <c r="J8" s="69"/>
      <c r="K8" s="398" t="s">
        <v>121</v>
      </c>
      <c r="L8" s="365"/>
      <c r="M8" s="365"/>
    </row>
    <row r="9" spans="4:16" ht="30" customHeight="1">
      <c r="D9" s="398"/>
      <c r="E9" s="403"/>
      <c r="F9" s="313" t="s">
        <v>2</v>
      </c>
      <c r="G9" s="310"/>
      <c r="H9" s="398"/>
      <c r="I9" s="69"/>
      <c r="J9" s="69"/>
      <c r="K9" s="398"/>
      <c r="L9" s="365"/>
      <c r="M9" s="365"/>
    </row>
    <row r="10" spans="4:16" ht="23.25" hidden="1" customHeight="1" thickBot="1">
      <c r="D10" s="8">
        <v>101</v>
      </c>
      <c r="E10" s="8"/>
      <c r="F10" s="9" t="s">
        <v>46</v>
      </c>
      <c r="G10" s="44"/>
      <c r="H10" s="3"/>
      <c r="I10" s="70"/>
      <c r="J10" s="70"/>
      <c r="K10" s="3"/>
      <c r="L10" s="68"/>
      <c r="M10" s="68"/>
    </row>
    <row r="11" spans="4:16" ht="23.25" customHeight="1">
      <c r="D11" s="298">
        <v>1122</v>
      </c>
      <c r="E11" s="299"/>
      <c r="F11" s="178" t="s">
        <v>59</v>
      </c>
      <c r="G11" s="288"/>
      <c r="H11" s="311">
        <v>357007.8</v>
      </c>
      <c r="I11" s="70"/>
      <c r="J11" s="70"/>
      <c r="K11" s="143">
        <v>233416.25</v>
      </c>
      <c r="L11" s="366"/>
      <c r="M11" s="366"/>
    </row>
    <row r="12" spans="4:16" ht="21" customHeight="1">
      <c r="D12" s="298">
        <v>4159</v>
      </c>
      <c r="E12" s="299"/>
      <c r="F12" s="178" t="s">
        <v>60</v>
      </c>
      <c r="G12" s="288"/>
      <c r="H12" s="311">
        <v>0</v>
      </c>
      <c r="I12" s="64"/>
      <c r="J12" s="64"/>
      <c r="K12" s="143">
        <v>0</v>
      </c>
      <c r="L12" s="366"/>
      <c r="M12" s="366"/>
      <c r="O12" s="48">
        <v>54.45</v>
      </c>
      <c r="P12" s="48"/>
    </row>
    <row r="13" spans="4:16" ht="15.75" customHeight="1">
      <c r="D13" s="299">
        <v>4311</v>
      </c>
      <c r="E13" s="299"/>
      <c r="F13" s="300" t="s">
        <v>61</v>
      </c>
      <c r="G13" s="288"/>
      <c r="H13" s="312">
        <v>1200000</v>
      </c>
      <c r="I13" s="64"/>
      <c r="J13" s="64"/>
      <c r="K13" s="148">
        <v>1000000</v>
      </c>
      <c r="L13" s="367"/>
      <c r="M13" s="367"/>
      <c r="O13" s="48">
        <v>853638.96</v>
      </c>
      <c r="P13" s="48"/>
    </row>
    <row r="14" spans="4:16" ht="15.75" customHeight="1">
      <c r="D14" s="299">
        <v>4319</v>
      </c>
      <c r="E14" s="299"/>
      <c r="F14" s="300" t="s">
        <v>62</v>
      </c>
      <c r="G14" s="288"/>
      <c r="H14" s="312">
        <v>0</v>
      </c>
      <c r="I14" s="64"/>
      <c r="J14" s="64"/>
      <c r="K14" s="145"/>
      <c r="L14" s="368"/>
      <c r="M14" s="368"/>
      <c r="O14" s="48">
        <v>37304.120000000003</v>
      </c>
      <c r="P14" s="48"/>
    </row>
    <row r="15" spans="4:16" ht="15.75" customHeight="1">
      <c r="D15" s="299"/>
      <c r="E15" s="299"/>
      <c r="F15" s="144" t="s">
        <v>65</v>
      </c>
      <c r="G15" s="288"/>
      <c r="H15" s="289">
        <f>SUM(H11:H14)</f>
        <v>1557007.8</v>
      </c>
      <c r="I15" s="64"/>
      <c r="J15" s="64"/>
      <c r="K15" s="146">
        <f>SUM(K11:K14)</f>
        <v>1233416.25</v>
      </c>
      <c r="L15" s="369"/>
      <c r="M15" s="369"/>
      <c r="O15" s="51">
        <f>SUM(O12:O14)</f>
        <v>890997.52999999991</v>
      </c>
    </row>
    <row r="16" spans="4:16" ht="15.75" customHeight="1">
      <c r="D16" s="299"/>
      <c r="E16" s="299"/>
      <c r="F16" s="300" t="s">
        <v>119</v>
      </c>
      <c r="G16" s="288"/>
      <c r="H16" s="312">
        <v>2756392.2</v>
      </c>
      <c r="I16" s="65"/>
      <c r="J16" s="65"/>
      <c r="K16" s="145">
        <v>3478724.66</v>
      </c>
      <c r="L16" s="368"/>
      <c r="M16" s="368"/>
      <c r="O16" s="48">
        <v>8693412</v>
      </c>
    </row>
    <row r="17" spans="4:26" ht="18.75" customHeight="1">
      <c r="D17" s="10"/>
      <c r="E17" s="10"/>
      <c r="F17" s="313" t="s">
        <v>3</v>
      </c>
      <c r="G17" s="310"/>
      <c r="H17" s="314">
        <f>H15+H16</f>
        <v>4313400</v>
      </c>
      <c r="I17" s="71"/>
      <c r="J17" s="71"/>
      <c r="K17" s="314">
        <f>K15+K16</f>
        <v>4712140.91</v>
      </c>
      <c r="L17" s="370"/>
      <c r="M17" s="370"/>
      <c r="N17" s="5"/>
      <c r="O17" s="51">
        <f>+O15+O16</f>
        <v>9584409.5299999993</v>
      </c>
    </row>
    <row r="18" spans="4:26">
      <c r="I18" s="13"/>
      <c r="J18" s="13"/>
      <c r="L18" s="13"/>
      <c r="M18" s="13"/>
    </row>
    <row r="19" spans="4:26" ht="15" customHeight="1">
      <c r="D19" s="398" t="s">
        <v>101</v>
      </c>
      <c r="E19" s="402" t="s">
        <v>50</v>
      </c>
      <c r="F19" s="313" t="s">
        <v>0</v>
      </c>
      <c r="G19" s="310"/>
      <c r="H19" s="398" t="s">
        <v>2331</v>
      </c>
      <c r="I19" s="69"/>
      <c r="J19" s="69"/>
      <c r="K19" s="398" t="s">
        <v>2333</v>
      </c>
      <c r="L19" s="365"/>
      <c r="M19" s="365"/>
    </row>
    <row r="20" spans="4:26" ht="30.75" customHeight="1">
      <c r="D20" s="398"/>
      <c r="E20" s="403"/>
      <c r="F20" s="313" t="s">
        <v>4</v>
      </c>
      <c r="G20" s="310"/>
      <c r="H20" s="398"/>
      <c r="I20" s="69"/>
      <c r="J20" s="69"/>
      <c r="K20" s="398"/>
      <c r="L20" s="365"/>
      <c r="M20" s="365"/>
    </row>
    <row r="21" spans="4:26" ht="15.75" customHeight="1">
      <c r="D21" s="116">
        <v>5111</v>
      </c>
      <c r="E21" s="116">
        <v>1131</v>
      </c>
      <c r="F21" s="297" t="s">
        <v>5</v>
      </c>
      <c r="G21" s="288"/>
      <c r="H21" s="119">
        <v>1315000</v>
      </c>
      <c r="I21" s="66"/>
      <c r="J21" s="66"/>
      <c r="K21" s="119">
        <v>1370000</v>
      </c>
      <c r="L21" s="362"/>
      <c r="M21" s="362"/>
      <c r="O21" s="48">
        <v>695762.28</v>
      </c>
      <c r="P21" s="48"/>
      <c r="Q21" s="41">
        <v>1370000</v>
      </c>
      <c r="W21" s="41">
        <v>42678.720000000001</v>
      </c>
      <c r="X21" s="41">
        <v>4267.8599999999997</v>
      </c>
      <c r="Y21" s="41">
        <v>4267.8599999999997</v>
      </c>
      <c r="Z21" s="41">
        <v>2454.12</v>
      </c>
    </row>
    <row r="22" spans="4:26" ht="15.75" customHeight="1">
      <c r="D22" s="120">
        <v>5113</v>
      </c>
      <c r="E22" s="120">
        <v>1311</v>
      </c>
      <c r="F22" s="294" t="s">
        <v>123</v>
      </c>
      <c r="G22" s="290"/>
      <c r="H22" s="123">
        <v>106000</v>
      </c>
      <c r="I22" s="66"/>
      <c r="J22" s="66"/>
      <c r="K22" s="123">
        <v>124496.68</v>
      </c>
      <c r="L22" s="362"/>
      <c r="M22" s="362"/>
      <c r="O22" s="48"/>
      <c r="P22" s="48"/>
      <c r="Q22" s="41"/>
      <c r="W22" s="41"/>
      <c r="X22" s="41"/>
      <c r="Y22" s="41"/>
      <c r="Z22" s="41"/>
    </row>
    <row r="23" spans="4:26" ht="24" customHeight="1">
      <c r="D23" s="124">
        <v>5113</v>
      </c>
      <c r="E23" s="124">
        <v>1321</v>
      </c>
      <c r="F23" s="178" t="s">
        <v>6</v>
      </c>
      <c r="G23" s="288"/>
      <c r="H23" s="126">
        <v>48000</v>
      </c>
      <c r="I23" s="66"/>
      <c r="J23" s="66"/>
      <c r="K23" s="126">
        <v>50000</v>
      </c>
      <c r="L23" s="363"/>
      <c r="M23" s="363"/>
      <c r="O23" s="48">
        <v>22775.34</v>
      </c>
      <c r="P23" s="48"/>
      <c r="Q23" s="41">
        <v>50000</v>
      </c>
      <c r="T23" s="5"/>
      <c r="W23" s="41">
        <f>W21/14</f>
        <v>3048.48</v>
      </c>
      <c r="X23" s="41">
        <f t="shared" ref="X23:Z23" si="0">X21/14</f>
        <v>304.84714285714284</v>
      </c>
      <c r="Y23" s="41">
        <f t="shared" si="0"/>
        <v>304.84714285714284</v>
      </c>
      <c r="Z23" s="41">
        <f t="shared" si="0"/>
        <v>175.29428571428571</v>
      </c>
    </row>
    <row r="24" spans="4:26" ht="15.75" customHeight="1">
      <c r="D24" s="116">
        <v>5113</v>
      </c>
      <c r="E24" s="116">
        <v>1323</v>
      </c>
      <c r="F24" s="297" t="s">
        <v>7</v>
      </c>
      <c r="G24" s="288"/>
      <c r="H24" s="126">
        <v>285000</v>
      </c>
      <c r="I24" s="66"/>
      <c r="J24" s="66"/>
      <c r="K24" s="126">
        <v>295000</v>
      </c>
      <c r="L24" s="363"/>
      <c r="M24" s="363"/>
      <c r="O24" s="48">
        <v>31976.48</v>
      </c>
      <c r="P24" s="48"/>
      <c r="Q24" s="41">
        <v>295000</v>
      </c>
      <c r="W24" s="56">
        <f>W23*365</f>
        <v>1112695.2</v>
      </c>
      <c r="X24" s="56">
        <f t="shared" ref="X24:Y24" si="1">X23*365</f>
        <v>111269.20714285714</v>
      </c>
      <c r="Y24" s="56">
        <f t="shared" si="1"/>
        <v>111269.20714285714</v>
      </c>
      <c r="Z24" s="41">
        <f>Z23*4/100</f>
        <v>7.0117714285714285</v>
      </c>
    </row>
    <row r="25" spans="4:26" ht="26.25" customHeight="1">
      <c r="D25" s="124">
        <v>5114</v>
      </c>
      <c r="E25" s="124">
        <v>1411</v>
      </c>
      <c r="F25" s="178" t="s">
        <v>88</v>
      </c>
      <c r="G25" s="288"/>
      <c r="H25" s="126">
        <v>140000</v>
      </c>
      <c r="I25" s="66"/>
      <c r="J25" s="66"/>
      <c r="K25" s="126">
        <v>159000</v>
      </c>
      <c r="L25" s="363"/>
      <c r="M25" s="363"/>
      <c r="O25" s="48">
        <v>76152.150000000009</v>
      </c>
      <c r="P25" s="48"/>
      <c r="Q25" s="49">
        <f>150000*106/100</f>
        <v>159000</v>
      </c>
      <c r="W25" s="41"/>
      <c r="X25" s="41"/>
      <c r="Y25" s="41"/>
      <c r="Z25" s="41">
        <f>SUM(Z23:Z24)</f>
        <v>182.30605714285713</v>
      </c>
    </row>
    <row r="26" spans="4:26" ht="24.75" customHeight="1">
      <c r="D26" s="124">
        <v>5114</v>
      </c>
      <c r="E26" s="124">
        <v>1421</v>
      </c>
      <c r="F26" s="178" t="s">
        <v>8</v>
      </c>
      <c r="G26" s="288"/>
      <c r="H26" s="126">
        <v>78000</v>
      </c>
      <c r="I26" s="66"/>
      <c r="J26" s="66"/>
      <c r="K26" s="126">
        <v>86000</v>
      </c>
      <c r="L26" s="363"/>
      <c r="M26" s="363"/>
      <c r="O26" s="48">
        <v>40838.509999999995</v>
      </c>
      <c r="P26" s="48"/>
      <c r="Q26" s="49">
        <v>85000</v>
      </c>
      <c r="W26" s="41"/>
      <c r="X26" s="41"/>
      <c r="Y26" s="41"/>
      <c r="Z26" s="56">
        <f>Z25*365</f>
        <v>66541.710857142854</v>
      </c>
    </row>
    <row r="27" spans="4:26" ht="26.25" customHeight="1">
      <c r="D27" s="124">
        <v>5114</v>
      </c>
      <c r="E27" s="124">
        <v>1431</v>
      </c>
      <c r="F27" s="178" t="s">
        <v>9</v>
      </c>
      <c r="G27" s="288"/>
      <c r="H27" s="126">
        <v>83000</v>
      </c>
      <c r="I27" s="66"/>
      <c r="J27" s="66"/>
      <c r="K27" s="126">
        <v>95000</v>
      </c>
      <c r="L27" s="363"/>
      <c r="M27" s="363"/>
      <c r="O27" s="48">
        <v>44550.9</v>
      </c>
      <c r="P27" s="48"/>
      <c r="Q27" s="49">
        <v>102000</v>
      </c>
      <c r="W27" s="41"/>
      <c r="X27" s="41"/>
      <c r="Y27" s="41"/>
      <c r="Z27" s="41"/>
    </row>
    <row r="28" spans="4:26" ht="15.75" customHeight="1">
      <c r="D28" s="116">
        <v>5115</v>
      </c>
      <c r="E28" s="116">
        <v>1521</v>
      </c>
      <c r="F28" s="297" t="s">
        <v>10</v>
      </c>
      <c r="G28" s="288"/>
      <c r="H28" s="126">
        <v>640000</v>
      </c>
      <c r="I28" s="66"/>
      <c r="J28" s="66"/>
      <c r="K28" s="126">
        <v>691944.23</v>
      </c>
      <c r="L28" s="363"/>
      <c r="M28" s="363"/>
      <c r="O28" s="48">
        <v>320336.03000000003</v>
      </c>
      <c r="P28" s="48"/>
      <c r="Q28" s="41">
        <v>150000</v>
      </c>
      <c r="W28" s="41">
        <v>2937.27</v>
      </c>
      <c r="X28" s="41">
        <v>293.73</v>
      </c>
      <c r="Y28" s="41">
        <v>293.73</v>
      </c>
      <c r="Z28" s="41">
        <v>818.04</v>
      </c>
    </row>
    <row r="29" spans="4:26" ht="24" customHeight="1">
      <c r="D29" s="124">
        <v>5115</v>
      </c>
      <c r="E29" s="124">
        <v>1551</v>
      </c>
      <c r="F29" s="178" t="s">
        <v>63</v>
      </c>
      <c r="G29" s="288"/>
      <c r="H29" s="126">
        <v>0</v>
      </c>
      <c r="I29" s="67"/>
      <c r="J29" s="67"/>
      <c r="K29" s="126">
        <v>0</v>
      </c>
      <c r="L29" s="363"/>
      <c r="M29" s="363"/>
      <c r="O29" s="48">
        <v>1500</v>
      </c>
      <c r="P29" s="48"/>
      <c r="Q29" s="41">
        <v>0</v>
      </c>
      <c r="W29" s="41">
        <v>490.7</v>
      </c>
      <c r="X29" s="41">
        <v>49.07</v>
      </c>
      <c r="Y29" s="41">
        <v>49.07</v>
      </c>
      <c r="Z29" s="41">
        <v>204.51</v>
      </c>
    </row>
    <row r="30" spans="4:26" ht="15.75" customHeight="1">
      <c r="D30" s="116">
        <v>5115</v>
      </c>
      <c r="E30" s="116">
        <v>1592</v>
      </c>
      <c r="F30" s="297" t="s">
        <v>12</v>
      </c>
      <c r="G30" s="288"/>
      <c r="H30" s="126">
        <v>131500</v>
      </c>
      <c r="I30" s="66"/>
      <c r="J30" s="66"/>
      <c r="K30" s="126">
        <v>137000</v>
      </c>
      <c r="L30" s="363"/>
      <c r="M30" s="363"/>
      <c r="O30" s="48">
        <v>68250.299999999988</v>
      </c>
      <c r="P30" s="48"/>
      <c r="Q30" s="41" t="e">
        <f>X46</f>
        <v>#REF!</v>
      </c>
      <c r="W30" s="5">
        <f>SUM(W28:W29)</f>
        <v>3427.97</v>
      </c>
      <c r="X30" s="5">
        <f t="shared" ref="X30:Z30" si="2">SUM(X28:X29)</f>
        <v>342.8</v>
      </c>
      <c r="Y30" s="5">
        <f t="shared" si="2"/>
        <v>342.8</v>
      </c>
      <c r="Z30" s="5">
        <f t="shared" si="2"/>
        <v>1022.55</v>
      </c>
    </row>
    <row r="31" spans="4:26" ht="15.75" customHeight="1">
      <c r="D31" s="116">
        <v>5115</v>
      </c>
      <c r="E31" s="116">
        <v>1593</v>
      </c>
      <c r="F31" s="297" t="s">
        <v>13</v>
      </c>
      <c r="G31" s="288"/>
      <c r="H31" s="126">
        <v>131500</v>
      </c>
      <c r="I31" s="66"/>
      <c r="J31" s="66"/>
      <c r="K31" s="126">
        <v>137000</v>
      </c>
      <c r="L31" s="363"/>
      <c r="M31" s="363"/>
      <c r="O31" s="48">
        <v>68250.299999999988</v>
      </c>
      <c r="P31" s="48"/>
      <c r="Q31" s="41" t="e">
        <f>Y46</f>
        <v>#REF!</v>
      </c>
      <c r="Z31" s="41">
        <f>Z30/7</f>
        <v>146.07857142857142</v>
      </c>
    </row>
    <row r="32" spans="4:26" ht="18.75" customHeight="1">
      <c r="D32" s="116">
        <v>5115</v>
      </c>
      <c r="E32" s="116">
        <v>1594</v>
      </c>
      <c r="F32" s="297" t="s">
        <v>11</v>
      </c>
      <c r="G32" s="288"/>
      <c r="H32" s="126">
        <v>101000</v>
      </c>
      <c r="I32" s="66"/>
      <c r="J32" s="66"/>
      <c r="K32" s="126">
        <v>130000</v>
      </c>
      <c r="L32" s="363"/>
      <c r="M32" s="363"/>
      <c r="O32" s="48">
        <v>62823.66</v>
      </c>
      <c r="P32" s="48"/>
      <c r="Q32" s="41" t="e">
        <f>Z46</f>
        <v>#REF!</v>
      </c>
      <c r="W32" s="5">
        <f>W30/7</f>
        <v>489.71</v>
      </c>
      <c r="X32" s="5">
        <f t="shared" ref="X32:Y32" si="3">X30/7</f>
        <v>48.971428571428575</v>
      </c>
      <c r="Y32" s="5">
        <f t="shared" si="3"/>
        <v>48.971428571428575</v>
      </c>
      <c r="Z32" s="41">
        <f>Z31*4/100</f>
        <v>5.8431428571428565</v>
      </c>
    </row>
    <row r="33" spans="2:26" ht="30" customHeight="1">
      <c r="D33" s="315" t="s">
        <v>54</v>
      </c>
      <c r="E33" s="315"/>
      <c r="F33" s="316" t="s">
        <v>14</v>
      </c>
      <c r="G33" s="317"/>
      <c r="H33" s="318">
        <f>SUM(H21:H32)</f>
        <v>3059000</v>
      </c>
      <c r="I33" s="67"/>
      <c r="J33" s="67"/>
      <c r="K33" s="318">
        <f>SUM(K21:K32)</f>
        <v>3275440.9099999997</v>
      </c>
      <c r="L33" s="371"/>
      <c r="M33" s="371"/>
      <c r="N33" s="6"/>
      <c r="O33" s="52">
        <f>SUM(O21:O32)</f>
        <v>1433215.95</v>
      </c>
      <c r="Q33" s="52" t="e">
        <f>SUM(Q21:Q32)</f>
        <v>#REF!</v>
      </c>
      <c r="Z33" s="41">
        <f>SUM(Z31:Z32)</f>
        <v>151.92171428571427</v>
      </c>
    </row>
    <row r="34" spans="2:26" ht="15" customHeight="1">
      <c r="D34" s="82"/>
      <c r="E34" s="82"/>
      <c r="F34" s="83"/>
      <c r="G34" s="73"/>
      <c r="H34" s="67"/>
      <c r="I34" s="67"/>
      <c r="J34" s="67"/>
      <c r="K34" s="67"/>
      <c r="L34" s="67"/>
      <c r="M34" s="67"/>
      <c r="N34" s="6"/>
      <c r="O34" s="52"/>
      <c r="Q34" s="52"/>
      <c r="Z34" s="41"/>
    </row>
    <row r="35" spans="2:26" ht="15" customHeight="1">
      <c r="D35" s="82"/>
      <c r="E35" s="82"/>
      <c r="F35" s="83"/>
      <c r="G35" s="73"/>
      <c r="H35" s="67"/>
      <c r="I35" s="67"/>
      <c r="J35" s="67"/>
      <c r="K35" s="67"/>
      <c r="L35" s="67"/>
      <c r="M35" s="67"/>
      <c r="N35" s="6"/>
      <c r="O35" s="52"/>
      <c r="Q35" s="52"/>
      <c r="Z35" s="41"/>
    </row>
    <row r="36" spans="2:26" ht="15" customHeight="1">
      <c r="D36" s="82"/>
      <c r="E36" s="82"/>
      <c r="F36" s="83"/>
      <c r="G36" s="73"/>
      <c r="H36" s="67"/>
      <c r="I36" s="67"/>
      <c r="J36" s="67"/>
      <c r="K36" s="67"/>
      <c r="L36" s="67"/>
      <c r="M36" s="67"/>
      <c r="N36" s="6"/>
      <c r="O36" s="52"/>
      <c r="Q36" s="52"/>
      <c r="Z36" s="41"/>
    </row>
    <row r="37" spans="2:26" ht="15" customHeight="1">
      <c r="D37" s="82"/>
      <c r="E37" s="82"/>
      <c r="F37" s="83"/>
      <c r="G37" s="73"/>
      <c r="H37" s="67"/>
      <c r="I37" s="67"/>
      <c r="J37" s="67"/>
      <c r="K37" s="67"/>
      <c r="L37" s="67"/>
      <c r="M37" s="67"/>
      <c r="N37" s="6"/>
      <c r="O37" s="52"/>
      <c r="Q37" s="52"/>
      <c r="Z37" s="41"/>
    </row>
    <row r="38" spans="2:26" ht="15" customHeight="1">
      <c r="D38" s="398" t="s">
        <v>101</v>
      </c>
      <c r="E38" s="402" t="s">
        <v>50</v>
      </c>
      <c r="F38" s="313" t="s">
        <v>0</v>
      </c>
      <c r="G38" s="310"/>
      <c r="H38" s="398" t="s">
        <v>2331</v>
      </c>
      <c r="I38" s="69"/>
      <c r="J38" s="69"/>
      <c r="K38" s="398" t="s">
        <v>2333</v>
      </c>
      <c r="L38" s="67"/>
      <c r="M38" s="67"/>
      <c r="N38" s="6"/>
      <c r="O38" s="52"/>
      <c r="Q38" s="52"/>
      <c r="Z38" s="41"/>
    </row>
    <row r="39" spans="2:26" ht="35.25" customHeight="1">
      <c r="D39" s="398"/>
      <c r="E39" s="403"/>
      <c r="F39" s="313" t="s">
        <v>4</v>
      </c>
      <c r="G39" s="310"/>
      <c r="H39" s="398"/>
      <c r="I39" s="69"/>
      <c r="J39" s="69"/>
      <c r="K39" s="398"/>
      <c r="L39" s="67"/>
      <c r="M39" s="67"/>
      <c r="N39" s="6"/>
      <c r="O39" s="52"/>
      <c r="Q39" s="52"/>
      <c r="Z39" s="41"/>
    </row>
    <row r="40" spans="2:26" ht="15" customHeight="1">
      <c r="D40" s="82"/>
      <c r="E40" s="82"/>
      <c r="F40" s="83"/>
      <c r="G40" s="73"/>
      <c r="H40" s="67"/>
      <c r="I40" s="67"/>
      <c r="J40" s="67"/>
      <c r="K40" s="67"/>
      <c r="L40" s="67"/>
      <c r="M40" s="67"/>
      <c r="N40" s="6"/>
      <c r="O40" s="52"/>
      <c r="Q40" s="52"/>
      <c r="Z40" s="41"/>
    </row>
    <row r="41" spans="2:26" ht="15.75" customHeight="1">
      <c r="B41" s="13"/>
      <c r="D41" s="116">
        <v>5121</v>
      </c>
      <c r="E41" s="116">
        <v>2111</v>
      </c>
      <c r="F41" s="297" t="s">
        <v>15</v>
      </c>
      <c r="G41" s="288"/>
      <c r="H41" s="126">
        <v>18000</v>
      </c>
      <c r="I41" s="64"/>
      <c r="J41" s="64"/>
      <c r="K41" s="126">
        <v>24000</v>
      </c>
      <c r="L41" s="363"/>
      <c r="M41" s="363"/>
      <c r="O41" s="48">
        <v>17539.22</v>
      </c>
      <c r="P41" s="48"/>
      <c r="Q41" s="41">
        <v>24000</v>
      </c>
    </row>
    <row r="42" spans="2:26" ht="15.75" customHeight="1">
      <c r="D42" s="116">
        <v>5121</v>
      </c>
      <c r="E42" s="116">
        <v>2141</v>
      </c>
      <c r="F42" s="297" t="s">
        <v>16</v>
      </c>
      <c r="G42" s="288"/>
      <c r="H42" s="126">
        <v>25200</v>
      </c>
      <c r="I42" s="64"/>
      <c r="J42" s="64"/>
      <c r="K42" s="126">
        <v>25000</v>
      </c>
      <c r="L42" s="363"/>
      <c r="M42" s="363"/>
      <c r="O42" s="48">
        <v>10944.08</v>
      </c>
      <c r="P42" s="48"/>
      <c r="Q42" s="41">
        <v>25000</v>
      </c>
    </row>
    <row r="43" spans="2:26" ht="14.25" customHeight="1">
      <c r="D43" s="116">
        <v>5121</v>
      </c>
      <c r="E43" s="116">
        <v>2161</v>
      </c>
      <c r="F43" s="297" t="s">
        <v>17</v>
      </c>
      <c r="G43" s="288"/>
      <c r="H43" s="126">
        <v>7500</v>
      </c>
      <c r="I43" s="64"/>
      <c r="J43" s="64"/>
      <c r="K43" s="126">
        <v>9000</v>
      </c>
      <c r="L43" s="363"/>
      <c r="M43" s="363"/>
      <c r="O43" s="48">
        <v>3630.6800000000003</v>
      </c>
      <c r="P43" s="48"/>
      <c r="Q43" s="41">
        <v>9000</v>
      </c>
    </row>
    <row r="44" spans="2:26" ht="14.25" customHeight="1">
      <c r="D44" s="120">
        <v>5122</v>
      </c>
      <c r="E44" s="120">
        <v>2211</v>
      </c>
      <c r="F44" s="294" t="s">
        <v>99</v>
      </c>
      <c r="G44" s="290"/>
      <c r="H44" s="127">
        <v>9000</v>
      </c>
      <c r="I44" s="64"/>
      <c r="J44" s="64"/>
      <c r="K44" s="127">
        <v>10000</v>
      </c>
      <c r="L44" s="363"/>
      <c r="M44" s="363"/>
      <c r="O44" s="48"/>
      <c r="P44" s="48"/>
      <c r="Q44" s="41"/>
    </row>
    <row r="45" spans="2:26" ht="16.5" customHeight="1">
      <c r="D45" s="124">
        <v>5124</v>
      </c>
      <c r="E45" s="124">
        <v>2461</v>
      </c>
      <c r="F45" s="178" t="s">
        <v>89</v>
      </c>
      <c r="G45" s="288"/>
      <c r="H45" s="126">
        <v>1200</v>
      </c>
      <c r="I45" s="64"/>
      <c r="J45" s="64"/>
      <c r="K45" s="126">
        <v>2400</v>
      </c>
      <c r="L45" s="363"/>
      <c r="M45" s="363"/>
      <c r="N45" s="6"/>
      <c r="O45" s="61">
        <v>5041.58</v>
      </c>
      <c r="P45" s="48"/>
      <c r="Q45" s="60">
        <f>200*12</f>
        <v>2400</v>
      </c>
      <c r="W45" s="5" t="e">
        <f>W24+#REF!</f>
        <v>#REF!</v>
      </c>
      <c r="X45" s="5" t="e">
        <f>X24+#REF!</f>
        <v>#REF!</v>
      </c>
      <c r="Y45" s="5" t="e">
        <f>Y24+#REF!</f>
        <v>#REF!</v>
      </c>
      <c r="Z45" s="5" t="e">
        <f>+Z26+#REF!</f>
        <v>#REF!</v>
      </c>
    </row>
    <row r="46" spans="2:26" ht="20.25" customHeight="1">
      <c r="D46" s="124">
        <v>5125</v>
      </c>
      <c r="E46" s="124">
        <v>2531</v>
      </c>
      <c r="F46" s="178" t="s">
        <v>18</v>
      </c>
      <c r="G46" s="288"/>
      <c r="H46" s="126">
        <v>1800</v>
      </c>
      <c r="I46" s="64"/>
      <c r="J46" s="64"/>
      <c r="K46" s="126">
        <v>2400</v>
      </c>
      <c r="L46" s="363"/>
      <c r="M46" s="363"/>
      <c r="O46" s="48">
        <v>0</v>
      </c>
      <c r="P46" s="48"/>
      <c r="Q46" s="60">
        <v>2400</v>
      </c>
      <c r="W46" s="57" t="e">
        <f>W45*106/100</f>
        <v>#REF!</v>
      </c>
      <c r="X46" s="57" t="e">
        <f t="shared" ref="X46:Z46" si="4">X45*106/100</f>
        <v>#REF!</v>
      </c>
      <c r="Y46" s="57" t="e">
        <f t="shared" si="4"/>
        <v>#REF!</v>
      </c>
      <c r="Z46" s="57" t="e">
        <f t="shared" si="4"/>
        <v>#REF!</v>
      </c>
    </row>
    <row r="47" spans="2:26" ht="27" customHeight="1">
      <c r="D47" s="124">
        <v>5126</v>
      </c>
      <c r="E47" s="124">
        <v>2612</v>
      </c>
      <c r="F47" s="178" t="s">
        <v>20</v>
      </c>
      <c r="G47" s="288"/>
      <c r="H47" s="126">
        <v>12000</v>
      </c>
      <c r="I47" s="64"/>
      <c r="J47" s="64"/>
      <c r="K47" s="126">
        <v>12000</v>
      </c>
      <c r="L47" s="363"/>
      <c r="M47" s="363"/>
      <c r="O47" s="61">
        <v>4500</v>
      </c>
      <c r="P47" s="48"/>
      <c r="Q47" s="60">
        <v>12000</v>
      </c>
    </row>
    <row r="48" spans="2:26" ht="27.75" customHeight="1">
      <c r="D48" s="124">
        <v>5126</v>
      </c>
      <c r="E48" s="124">
        <v>2613</v>
      </c>
      <c r="F48" s="178" t="s">
        <v>19</v>
      </c>
      <c r="G48" s="288"/>
      <c r="H48" s="126">
        <v>75000</v>
      </c>
      <c r="I48" s="64"/>
      <c r="J48" s="64"/>
      <c r="K48" s="126">
        <v>60000</v>
      </c>
      <c r="L48" s="363"/>
      <c r="M48" s="363"/>
      <c r="O48" s="61">
        <v>20000</v>
      </c>
      <c r="P48" s="48"/>
      <c r="Q48" s="60">
        <v>60000</v>
      </c>
    </row>
    <row r="49" spans="4:27" ht="17.25" customHeight="1">
      <c r="D49" s="128">
        <v>5127</v>
      </c>
      <c r="E49" s="128">
        <v>2721</v>
      </c>
      <c r="F49" s="295" t="s">
        <v>124</v>
      </c>
      <c r="G49" s="122"/>
      <c r="H49" s="127">
        <v>2000</v>
      </c>
      <c r="I49" s="64"/>
      <c r="J49" s="64"/>
      <c r="K49" s="127">
        <v>1500</v>
      </c>
      <c r="L49" s="363"/>
      <c r="M49" s="363"/>
      <c r="O49" s="61"/>
      <c r="P49" s="48"/>
      <c r="Q49" s="60"/>
    </row>
    <row r="50" spans="4:27" ht="15.75" customHeight="1">
      <c r="D50" s="116">
        <v>5129</v>
      </c>
      <c r="E50" s="116">
        <v>2911</v>
      </c>
      <c r="F50" s="297" t="s">
        <v>21</v>
      </c>
      <c r="G50" s="288"/>
      <c r="H50" s="126">
        <v>5000</v>
      </c>
      <c r="I50" s="64"/>
      <c r="J50" s="64"/>
      <c r="K50" s="126">
        <v>5000</v>
      </c>
      <c r="L50" s="363"/>
      <c r="M50" s="363"/>
      <c r="O50" s="48">
        <v>8449.6</v>
      </c>
      <c r="P50" s="48"/>
      <c r="Q50" s="41">
        <v>10000</v>
      </c>
      <c r="W50" s="5" t="e">
        <f>W46/365</f>
        <v>#REF!</v>
      </c>
      <c r="X50" s="5" t="e">
        <f t="shared" ref="X50:Z50" si="5">X46/365</f>
        <v>#REF!</v>
      </c>
      <c r="Y50" s="5" t="e">
        <f t="shared" si="5"/>
        <v>#REF!</v>
      </c>
      <c r="Z50" s="5" t="e">
        <f t="shared" si="5"/>
        <v>#REF!</v>
      </c>
    </row>
    <row r="51" spans="4:27" ht="15.75" customHeight="1">
      <c r="D51" s="120">
        <v>5129</v>
      </c>
      <c r="E51" s="120">
        <v>2921</v>
      </c>
      <c r="F51" s="294" t="s">
        <v>90</v>
      </c>
      <c r="G51" s="290"/>
      <c r="H51" s="127">
        <v>1800</v>
      </c>
      <c r="I51" s="64"/>
      <c r="J51" s="64"/>
      <c r="K51" s="127">
        <v>1800</v>
      </c>
      <c r="L51" s="363"/>
      <c r="M51" s="363"/>
      <c r="O51" s="48"/>
      <c r="P51" s="48"/>
      <c r="Q51" s="41">
        <v>1800</v>
      </c>
      <c r="W51" s="5"/>
      <c r="X51" s="5"/>
      <c r="Y51" s="5"/>
      <c r="Z51" s="5"/>
    </row>
    <row r="52" spans="4:27" ht="16.5" customHeight="1">
      <c r="D52" s="120">
        <v>5129</v>
      </c>
      <c r="E52" s="120">
        <v>2941</v>
      </c>
      <c r="F52" s="294" t="s">
        <v>91</v>
      </c>
      <c r="G52" s="290"/>
      <c r="H52" s="127">
        <v>4000</v>
      </c>
      <c r="I52" s="64"/>
      <c r="J52" s="64"/>
      <c r="K52" s="127">
        <v>3000</v>
      </c>
      <c r="L52" s="363"/>
      <c r="M52" s="363"/>
      <c r="O52" s="48"/>
      <c r="P52" s="48"/>
      <c r="Q52" s="41">
        <v>3000</v>
      </c>
      <c r="W52" s="5"/>
      <c r="X52" s="5"/>
      <c r="Y52" s="5"/>
      <c r="Z52" s="5"/>
    </row>
    <row r="53" spans="4:27" ht="16.5" customHeight="1">
      <c r="D53" s="120">
        <v>5129</v>
      </c>
      <c r="E53" s="120">
        <v>2961</v>
      </c>
      <c r="F53" s="294" t="s">
        <v>125</v>
      </c>
      <c r="G53" s="290"/>
      <c r="H53" s="127">
        <v>5000</v>
      </c>
      <c r="I53" s="64"/>
      <c r="J53" s="64"/>
      <c r="K53" s="127">
        <v>3500</v>
      </c>
      <c r="L53" s="363"/>
      <c r="M53" s="363"/>
      <c r="O53" s="48"/>
      <c r="P53" s="48"/>
      <c r="Q53" s="41"/>
      <c r="W53" s="5"/>
      <c r="X53" s="5"/>
      <c r="Y53" s="5"/>
      <c r="Z53" s="5"/>
    </row>
    <row r="54" spans="4:27" ht="35.25" customHeight="1">
      <c r="D54" s="308" t="s">
        <v>55</v>
      </c>
      <c r="E54" s="308"/>
      <c r="F54" s="309" t="s">
        <v>22</v>
      </c>
      <c r="G54" s="310"/>
      <c r="H54" s="296">
        <f>SUM(H41:H53)</f>
        <v>167500</v>
      </c>
      <c r="I54" s="64"/>
      <c r="J54" s="64"/>
      <c r="K54" s="296">
        <f>SUM(K41:K53)</f>
        <v>159600</v>
      </c>
      <c r="L54" s="371"/>
      <c r="M54" s="371"/>
      <c r="N54" s="6"/>
      <c r="O54" s="52">
        <f>SUM(O41:O50)</f>
        <v>70105.16</v>
      </c>
      <c r="Q54" s="52">
        <f>SUM(Q41:Q52)</f>
        <v>149600</v>
      </c>
      <c r="W54" s="5"/>
      <c r="Z54" s="58" t="e">
        <f>W50+X50+Y50+Z50</f>
        <v>#REF!</v>
      </c>
      <c r="AA54" s="11" t="s">
        <v>79</v>
      </c>
    </row>
    <row r="55" spans="4:27" ht="15" customHeight="1">
      <c r="D55" s="82"/>
      <c r="E55" s="82"/>
      <c r="F55" s="83"/>
      <c r="G55" s="73"/>
      <c r="H55" s="64"/>
      <c r="I55" s="64"/>
      <c r="J55" s="64"/>
      <c r="K55" s="64"/>
      <c r="L55" s="64"/>
      <c r="M55" s="64"/>
      <c r="N55" s="6"/>
      <c r="O55" s="52"/>
      <c r="Q55" s="52"/>
      <c r="W55" s="5"/>
      <c r="Z55" s="58"/>
      <c r="AA55" s="11"/>
    </row>
    <row r="56" spans="4:27" ht="15" customHeight="1">
      <c r="D56" s="82"/>
      <c r="E56" s="82"/>
      <c r="F56" s="83"/>
      <c r="G56" s="73"/>
      <c r="H56" s="64"/>
      <c r="I56" s="64"/>
      <c r="J56" s="64"/>
      <c r="K56" s="64"/>
      <c r="L56" s="64"/>
      <c r="M56" s="64"/>
      <c r="N56" s="6"/>
      <c r="O56" s="52"/>
      <c r="Q56" s="52"/>
      <c r="W56" s="5"/>
      <c r="Z56" s="58"/>
      <c r="AA56" s="11"/>
    </row>
    <row r="57" spans="4:27" ht="15" customHeight="1">
      <c r="D57" s="82"/>
      <c r="E57" s="82"/>
      <c r="F57" s="83"/>
      <c r="G57" s="73"/>
      <c r="H57" s="64"/>
      <c r="I57" s="64"/>
      <c r="J57" s="64"/>
      <c r="K57" s="64"/>
      <c r="L57" s="64"/>
      <c r="M57" s="64"/>
      <c r="N57" s="6"/>
      <c r="O57" s="52"/>
      <c r="Q57" s="52"/>
      <c r="W57" s="5"/>
      <c r="Z57" s="58"/>
      <c r="AA57" s="11"/>
    </row>
    <row r="58" spans="4:27" ht="15" customHeight="1">
      <c r="D58" s="82"/>
      <c r="E58" s="82"/>
      <c r="F58" s="83"/>
      <c r="G58" s="73"/>
      <c r="H58" s="64"/>
      <c r="I58" s="64"/>
      <c r="J58" s="64"/>
      <c r="K58" s="64"/>
      <c r="L58" s="64"/>
      <c r="M58" s="64"/>
      <c r="N58" s="6"/>
      <c r="O58" s="52"/>
      <c r="Q58" s="52"/>
      <c r="W58" s="5"/>
      <c r="Z58" s="58"/>
      <c r="AA58" s="11"/>
    </row>
    <row r="59" spans="4:27" ht="15" customHeight="1">
      <c r="D59" s="82"/>
      <c r="E59" s="82"/>
      <c r="F59" s="83"/>
      <c r="G59" s="73"/>
      <c r="H59" s="64"/>
      <c r="I59" s="64"/>
      <c r="J59" s="64"/>
      <c r="K59" s="64"/>
      <c r="L59" s="64"/>
      <c r="M59" s="64"/>
      <c r="N59" s="6"/>
      <c r="O59" s="52"/>
      <c r="Q59" s="52"/>
      <c r="W59" s="5"/>
      <c r="Z59" s="58"/>
      <c r="AA59" s="11"/>
    </row>
    <row r="60" spans="4:27" ht="15" customHeight="1">
      <c r="D60" s="82"/>
      <c r="E60" s="82"/>
      <c r="F60" s="83"/>
      <c r="G60" s="73"/>
      <c r="H60" s="64"/>
      <c r="I60" s="64"/>
      <c r="J60" s="64"/>
      <c r="K60" s="64"/>
      <c r="L60" s="64"/>
      <c r="M60" s="64"/>
      <c r="N60" s="6"/>
      <c r="O60" s="52"/>
      <c r="Q60" s="52"/>
      <c r="W60" s="5"/>
      <c r="Z60" s="58"/>
      <c r="AA60" s="11"/>
    </row>
    <row r="61" spans="4:27" ht="15" customHeight="1">
      <c r="D61" s="82"/>
      <c r="E61" s="82"/>
      <c r="F61" s="83"/>
      <c r="G61" s="73"/>
      <c r="H61" s="64"/>
      <c r="I61" s="64"/>
      <c r="J61" s="64"/>
      <c r="K61" s="64"/>
      <c r="L61" s="64"/>
      <c r="M61" s="64"/>
      <c r="N61" s="6"/>
      <c r="O61" s="52"/>
      <c r="Q61" s="52"/>
      <c r="W61" s="5"/>
      <c r="Z61" s="58"/>
      <c r="AA61" s="11"/>
    </row>
    <row r="62" spans="4:27" ht="15" customHeight="1">
      <c r="D62" s="82"/>
      <c r="E62" s="82"/>
      <c r="F62" s="83"/>
      <c r="G62" s="73"/>
      <c r="H62" s="64"/>
      <c r="I62" s="64"/>
      <c r="J62" s="64"/>
      <c r="K62" s="64"/>
      <c r="L62" s="64"/>
      <c r="M62" s="64"/>
      <c r="N62" s="6"/>
      <c r="O62" s="52"/>
      <c r="Q62" s="52"/>
      <c r="W62" s="5"/>
      <c r="Z62" s="58"/>
      <c r="AA62" s="11"/>
    </row>
    <row r="63" spans="4:27" ht="15" customHeight="1">
      <c r="D63" s="82"/>
      <c r="E63" s="82"/>
      <c r="F63" s="83"/>
      <c r="G63" s="73"/>
      <c r="H63" s="64"/>
      <c r="I63" s="64"/>
      <c r="J63" s="64"/>
      <c r="K63" s="64"/>
      <c r="L63" s="64"/>
      <c r="M63" s="64"/>
      <c r="N63" s="6"/>
      <c r="O63" s="52"/>
      <c r="Q63" s="52"/>
      <c r="W63" s="5"/>
      <c r="Z63" s="58"/>
      <c r="AA63" s="11"/>
    </row>
    <row r="64" spans="4:27" ht="15" customHeight="1">
      <c r="D64" s="82"/>
      <c r="E64" s="82"/>
      <c r="F64" s="83"/>
      <c r="G64" s="73"/>
      <c r="H64" s="64"/>
      <c r="I64" s="64"/>
      <c r="J64" s="64"/>
      <c r="K64" s="64"/>
      <c r="L64" s="64"/>
      <c r="M64" s="64"/>
      <c r="N64" s="6"/>
      <c r="O64" s="52"/>
      <c r="Q64" s="52"/>
      <c r="W64" s="5"/>
      <c r="Z64" s="58"/>
      <c r="AA64" s="11"/>
    </row>
    <row r="65" spans="4:27" ht="15" customHeight="1">
      <c r="D65" s="82"/>
      <c r="E65" s="82"/>
      <c r="F65" s="83"/>
      <c r="G65" s="73"/>
      <c r="H65" s="64"/>
      <c r="I65" s="64"/>
      <c r="J65" s="64"/>
      <c r="K65" s="64"/>
      <c r="L65" s="64"/>
      <c r="M65" s="64"/>
      <c r="N65" s="6"/>
      <c r="O65" s="52"/>
      <c r="Q65" s="52"/>
      <c r="W65" s="5"/>
      <c r="Z65" s="58"/>
      <c r="AA65" s="11"/>
    </row>
    <row r="66" spans="4:27" ht="15" customHeight="1">
      <c r="D66" s="82"/>
      <c r="E66" s="82"/>
      <c r="F66" s="83"/>
      <c r="G66" s="73"/>
      <c r="H66" s="64"/>
      <c r="I66" s="64"/>
      <c r="J66" s="64"/>
      <c r="K66" s="64"/>
      <c r="L66" s="64"/>
      <c r="M66" s="64"/>
      <c r="N66" s="6"/>
      <c r="O66" s="52"/>
      <c r="Q66" s="52"/>
      <c r="W66" s="5"/>
      <c r="Z66" s="58"/>
      <c r="AA66" s="11"/>
    </row>
    <row r="67" spans="4:27" ht="15" customHeight="1">
      <c r="D67" s="82"/>
      <c r="E67" s="82"/>
      <c r="F67" s="83"/>
      <c r="G67" s="73"/>
      <c r="H67" s="64"/>
      <c r="I67" s="64"/>
      <c r="J67" s="64"/>
      <c r="K67" s="64"/>
      <c r="L67" s="64"/>
      <c r="M67" s="64"/>
      <c r="N67" s="6"/>
      <c r="O67" s="52"/>
      <c r="Q67" s="52"/>
      <c r="W67" s="5"/>
      <c r="Z67" s="58"/>
      <c r="AA67" s="11"/>
    </row>
    <row r="68" spans="4:27" ht="15" customHeight="1">
      <c r="D68" s="82"/>
      <c r="E68" s="82"/>
      <c r="F68" s="83"/>
      <c r="G68" s="73"/>
      <c r="H68" s="64"/>
      <c r="I68" s="64"/>
      <c r="J68" s="64"/>
      <c r="K68" s="64"/>
      <c r="L68" s="64"/>
      <c r="M68" s="64"/>
      <c r="N68" s="6"/>
      <c r="O68" s="52"/>
      <c r="Q68" s="52"/>
      <c r="W68" s="5"/>
      <c r="Z68" s="58"/>
      <c r="AA68" s="11"/>
    </row>
    <row r="69" spans="4:27" ht="15" customHeight="1">
      <c r="D69" s="82"/>
      <c r="E69" s="82"/>
      <c r="F69" s="83"/>
      <c r="G69" s="73"/>
      <c r="H69" s="64"/>
      <c r="I69" s="64"/>
      <c r="J69" s="64"/>
      <c r="K69" s="64"/>
      <c r="L69" s="64"/>
      <c r="M69" s="64"/>
      <c r="N69" s="6"/>
      <c r="O69" s="52"/>
      <c r="Q69" s="52"/>
      <c r="W69" s="5"/>
      <c r="Z69" s="58"/>
      <c r="AA69" s="11"/>
    </row>
    <row r="70" spans="4:27" ht="15" customHeight="1">
      <c r="D70" s="82"/>
      <c r="E70" s="82"/>
      <c r="F70" s="83"/>
      <c r="G70" s="73"/>
      <c r="H70" s="64"/>
      <c r="I70" s="64"/>
      <c r="J70" s="64"/>
      <c r="K70" s="64"/>
      <c r="L70" s="64"/>
      <c r="M70" s="64"/>
      <c r="N70" s="6"/>
      <c r="O70" s="52"/>
      <c r="Q70" s="52"/>
      <c r="W70" s="5"/>
      <c r="Z70" s="58"/>
      <c r="AA70" s="11"/>
    </row>
    <row r="71" spans="4:27" ht="15" customHeight="1">
      <c r="D71" s="82"/>
      <c r="E71" s="82"/>
      <c r="F71" s="83"/>
      <c r="G71" s="73"/>
      <c r="H71" s="64"/>
      <c r="I71" s="64"/>
      <c r="J71" s="64"/>
      <c r="K71" s="64"/>
      <c r="L71" s="64"/>
      <c r="M71" s="64"/>
      <c r="N71" s="6"/>
      <c r="O71" s="52"/>
      <c r="Q71" s="52"/>
      <c r="W71" s="5"/>
      <c r="Z71" s="58"/>
      <c r="AA71" s="11"/>
    </row>
    <row r="72" spans="4:27" ht="15" customHeight="1">
      <c r="D72" s="82"/>
      <c r="E72" s="82"/>
      <c r="F72" s="83"/>
      <c r="G72" s="73"/>
      <c r="H72" s="64"/>
      <c r="I72" s="64"/>
      <c r="J72" s="64"/>
      <c r="K72" s="64"/>
      <c r="L72" s="64"/>
      <c r="M72" s="64"/>
      <c r="N72" s="6"/>
      <c r="O72" s="52"/>
      <c r="Q72" s="52"/>
      <c r="W72" s="5"/>
      <c r="Z72" s="58"/>
      <c r="AA72" s="11"/>
    </row>
    <row r="73" spans="4:27" ht="15" customHeight="1">
      <c r="D73" s="82"/>
      <c r="E73" s="82"/>
      <c r="F73" s="83"/>
      <c r="G73" s="73"/>
      <c r="H73" s="64"/>
      <c r="I73" s="64"/>
      <c r="J73" s="64"/>
      <c r="K73" s="64"/>
      <c r="L73" s="64"/>
      <c r="M73" s="64"/>
      <c r="N73" s="6"/>
      <c r="O73" s="52"/>
      <c r="Q73" s="52"/>
      <c r="W73" s="5"/>
      <c r="Z73" s="58"/>
      <c r="AA73" s="11"/>
    </row>
    <row r="74" spans="4:27" ht="15" customHeight="1">
      <c r="D74" s="82"/>
      <c r="E74" s="82"/>
      <c r="F74" s="83"/>
      <c r="G74" s="73"/>
      <c r="H74" s="64"/>
      <c r="I74" s="64"/>
      <c r="J74" s="64"/>
      <c r="K74" s="64"/>
      <c r="L74" s="64"/>
      <c r="M74" s="64"/>
      <c r="N74" s="6"/>
      <c r="O74" s="52"/>
      <c r="Q74" s="52"/>
      <c r="W74" s="5"/>
      <c r="Z74" s="58"/>
      <c r="AA74" s="11"/>
    </row>
    <row r="75" spans="4:27" ht="15" customHeight="1">
      <c r="D75" s="82"/>
      <c r="E75" s="82"/>
      <c r="F75" s="83"/>
      <c r="G75" s="73"/>
      <c r="H75" s="64"/>
      <c r="I75" s="64"/>
      <c r="J75" s="64"/>
      <c r="K75" s="64"/>
      <c r="L75" s="64"/>
      <c r="M75" s="64"/>
      <c r="N75" s="6"/>
      <c r="O75" s="52"/>
      <c r="Q75" s="52"/>
      <c r="W75" s="5"/>
      <c r="Z75" s="58"/>
      <c r="AA75" s="11"/>
    </row>
    <row r="76" spans="4:27" ht="15" customHeight="1">
      <c r="D76" s="78"/>
      <c r="E76" s="78"/>
      <c r="F76" s="79"/>
      <c r="G76" s="73"/>
      <c r="H76" s="80"/>
      <c r="I76" s="64"/>
      <c r="J76" s="64"/>
      <c r="K76" s="64"/>
      <c r="L76" s="64"/>
      <c r="M76" s="64"/>
      <c r="N76" s="6"/>
      <c r="O76" s="52"/>
      <c r="Q76" s="52"/>
      <c r="W76" s="5"/>
      <c r="Z76" s="58"/>
      <c r="AA76" s="11"/>
    </row>
    <row r="77" spans="4:27" ht="15" customHeight="1">
      <c r="D77" s="78"/>
      <c r="E77" s="78"/>
      <c r="F77" s="400" t="s">
        <v>104</v>
      </c>
      <c r="G77" s="400"/>
      <c r="H77" s="400"/>
      <c r="I77" s="64"/>
      <c r="J77" s="64"/>
      <c r="K77" s="64"/>
      <c r="L77" s="64"/>
      <c r="M77" s="64"/>
      <c r="N77" s="6"/>
      <c r="O77" s="52"/>
      <c r="Q77" s="52"/>
      <c r="W77" s="5"/>
      <c r="Z77" s="58"/>
      <c r="AA77" s="11"/>
    </row>
    <row r="78" spans="4:27" ht="15" customHeight="1">
      <c r="D78" s="78"/>
      <c r="E78" s="78"/>
      <c r="F78" s="401" t="s">
        <v>118</v>
      </c>
      <c r="G78" s="401"/>
      <c r="H78" s="401"/>
      <c r="I78" s="64"/>
      <c r="J78" s="64"/>
      <c r="K78" s="64"/>
      <c r="L78" s="64"/>
      <c r="M78" s="64"/>
      <c r="N78" s="6"/>
      <c r="O78" s="52"/>
      <c r="Q78" s="52"/>
      <c r="W78" s="5"/>
      <c r="Z78" s="58"/>
      <c r="AA78" s="11"/>
    </row>
    <row r="79" spans="4:27" ht="15" customHeight="1">
      <c r="D79" s="78"/>
      <c r="E79" s="78"/>
      <c r="F79" s="356"/>
      <c r="G79" s="356"/>
      <c r="H79" s="356"/>
      <c r="I79" s="64"/>
      <c r="J79" s="64"/>
      <c r="K79" s="64"/>
      <c r="L79" s="64"/>
      <c r="M79" s="64"/>
      <c r="N79" s="6"/>
      <c r="O79" s="52"/>
      <c r="Q79" s="52"/>
      <c r="W79" s="5"/>
      <c r="Z79" s="58"/>
      <c r="AA79" s="11"/>
    </row>
    <row r="80" spans="4:27" ht="15" customHeight="1">
      <c r="D80" s="398" t="s">
        <v>101</v>
      </c>
      <c r="E80" s="402" t="s">
        <v>50</v>
      </c>
      <c r="F80" s="313" t="s">
        <v>0</v>
      </c>
      <c r="G80" s="310"/>
      <c r="H80" s="398" t="s">
        <v>2277</v>
      </c>
      <c r="I80" s="64"/>
      <c r="J80" s="64"/>
      <c r="K80" s="398" t="s">
        <v>2332</v>
      </c>
      <c r="L80" s="365"/>
      <c r="M80" s="365"/>
      <c r="N80" s="6"/>
      <c r="O80" s="52"/>
      <c r="Q80" s="52"/>
      <c r="W80" s="5"/>
      <c r="Z80" s="58"/>
      <c r="AA80" s="11"/>
    </row>
    <row r="81" spans="4:27" ht="30" customHeight="1">
      <c r="D81" s="398"/>
      <c r="E81" s="403"/>
      <c r="F81" s="313" t="s">
        <v>4</v>
      </c>
      <c r="G81" s="310"/>
      <c r="H81" s="398"/>
      <c r="I81" s="64"/>
      <c r="J81" s="64"/>
      <c r="K81" s="398"/>
      <c r="L81" s="365"/>
      <c r="M81" s="365"/>
      <c r="N81" s="6"/>
      <c r="O81" s="52"/>
      <c r="Q81" s="52"/>
      <c r="W81" s="5"/>
      <c r="Z81" s="58"/>
      <c r="AA81" s="11"/>
    </row>
    <row r="82" spans="4:27" ht="15.75" customHeight="1">
      <c r="D82" s="116">
        <v>5131</v>
      </c>
      <c r="E82" s="116">
        <v>3111</v>
      </c>
      <c r="F82" s="297" t="s">
        <v>23</v>
      </c>
      <c r="G82" s="132"/>
      <c r="H82" s="126">
        <v>18000</v>
      </c>
      <c r="I82" s="68"/>
      <c r="J82" s="68"/>
      <c r="K82" s="126">
        <v>18000</v>
      </c>
      <c r="L82" s="363"/>
      <c r="M82" s="363"/>
      <c r="O82" s="48">
        <v>6724</v>
      </c>
      <c r="P82" s="48"/>
      <c r="Q82" s="41">
        <v>13000</v>
      </c>
      <c r="W82" s="41"/>
    </row>
    <row r="83" spans="4:27" ht="15.75" customHeight="1">
      <c r="D83" s="116">
        <v>5131</v>
      </c>
      <c r="E83" s="116">
        <v>3131</v>
      </c>
      <c r="F83" s="297" t="s">
        <v>24</v>
      </c>
      <c r="G83" s="161"/>
      <c r="H83" s="126">
        <v>4800</v>
      </c>
      <c r="I83" s="68"/>
      <c r="J83" s="68"/>
      <c r="K83" s="126">
        <v>10000</v>
      </c>
      <c r="L83" s="363"/>
      <c r="M83" s="363"/>
      <c r="O83" s="48">
        <v>4916.5</v>
      </c>
      <c r="P83" s="48"/>
      <c r="Q83" s="41">
        <v>10000</v>
      </c>
      <c r="W83" s="41"/>
      <c r="X83" s="41"/>
      <c r="Z83" s="50" t="e">
        <f>+Z54*10</f>
        <v>#REF!</v>
      </c>
      <c r="AA83" s="2" t="s">
        <v>80</v>
      </c>
    </row>
    <row r="84" spans="4:27" ht="15.75" customHeight="1">
      <c r="D84" s="116">
        <v>5131</v>
      </c>
      <c r="E84" s="116">
        <v>3141</v>
      </c>
      <c r="F84" s="297" t="s">
        <v>25</v>
      </c>
      <c r="G84" s="161"/>
      <c r="H84" s="126">
        <v>36000</v>
      </c>
      <c r="I84" s="68"/>
      <c r="J84" s="68"/>
      <c r="K84" s="126">
        <v>36000</v>
      </c>
      <c r="L84" s="363"/>
      <c r="M84" s="363"/>
      <c r="O84" s="48">
        <v>19214</v>
      </c>
      <c r="P84" s="48"/>
      <c r="Q84" s="41">
        <v>36000</v>
      </c>
      <c r="W84" s="41"/>
      <c r="X84" s="41"/>
    </row>
    <row r="85" spans="4:27" ht="15.75" customHeight="1">
      <c r="D85" s="116">
        <v>5131</v>
      </c>
      <c r="E85" s="116">
        <v>3151</v>
      </c>
      <c r="F85" s="297" t="s">
        <v>26</v>
      </c>
      <c r="G85" s="161"/>
      <c r="H85" s="126">
        <v>35000</v>
      </c>
      <c r="I85" s="68"/>
      <c r="J85" s="68"/>
      <c r="K85" s="126">
        <v>36000</v>
      </c>
      <c r="L85" s="363"/>
      <c r="M85" s="363"/>
      <c r="O85" s="48">
        <v>19081.5</v>
      </c>
      <c r="P85" s="48"/>
      <c r="Q85" s="41">
        <v>36000</v>
      </c>
      <c r="W85" s="5"/>
      <c r="X85" s="41"/>
      <c r="Z85" s="59" t="e">
        <f>Z54*60</f>
        <v>#REF!</v>
      </c>
      <c r="AA85" s="2" t="s">
        <v>81</v>
      </c>
    </row>
    <row r="86" spans="4:27" ht="15.75" customHeight="1">
      <c r="D86" s="116">
        <v>5131</v>
      </c>
      <c r="E86" s="116">
        <v>3171</v>
      </c>
      <c r="F86" s="297" t="s">
        <v>126</v>
      </c>
      <c r="G86" s="161"/>
      <c r="H86" s="126">
        <v>9000</v>
      </c>
      <c r="I86" s="68"/>
      <c r="J86" s="68"/>
      <c r="K86" s="126">
        <v>7000</v>
      </c>
      <c r="L86" s="363"/>
      <c r="M86" s="363"/>
      <c r="O86" s="48">
        <v>0</v>
      </c>
      <c r="P86" s="48"/>
      <c r="Q86" s="41">
        <v>0</v>
      </c>
      <c r="X86" s="41"/>
    </row>
    <row r="87" spans="4:27" ht="17.25" customHeight="1">
      <c r="D87" s="124">
        <v>5133</v>
      </c>
      <c r="E87" s="133">
        <v>3311</v>
      </c>
      <c r="F87" s="178" t="s">
        <v>87</v>
      </c>
      <c r="G87" s="161"/>
      <c r="H87" s="126">
        <v>435000</v>
      </c>
      <c r="I87" s="64"/>
      <c r="J87" s="64"/>
      <c r="K87" s="126">
        <v>435400</v>
      </c>
      <c r="L87" s="363"/>
      <c r="M87" s="363"/>
      <c r="O87" s="61">
        <v>120640</v>
      </c>
      <c r="P87" s="48"/>
      <c r="Q87" s="60">
        <f>18850*2*12</f>
        <v>452400</v>
      </c>
      <c r="X87" s="41"/>
    </row>
    <row r="88" spans="4:27" ht="15.75" customHeight="1">
      <c r="D88" s="116">
        <v>5133</v>
      </c>
      <c r="E88" s="116">
        <v>3312</v>
      </c>
      <c r="F88" s="297" t="s">
        <v>93</v>
      </c>
      <c r="G88" s="161"/>
      <c r="H88" s="126">
        <v>30000</v>
      </c>
      <c r="I88" s="68"/>
      <c r="J88" s="68"/>
      <c r="K88" s="126">
        <v>25000</v>
      </c>
      <c r="L88" s="363"/>
      <c r="M88" s="363"/>
      <c r="O88" s="48">
        <v>0</v>
      </c>
      <c r="P88" s="48"/>
      <c r="Q88" s="41">
        <v>15000</v>
      </c>
      <c r="X88" s="41">
        <f>12007.52+15.67+15.67+6.27+6.27+18.8</f>
        <v>12070.2</v>
      </c>
      <c r="Y88" s="2" t="s">
        <v>113</v>
      </c>
      <c r="Z88" s="41">
        <f>11607.29+60.58</f>
        <v>11667.87</v>
      </c>
      <c r="AA88" s="2" t="s">
        <v>82</v>
      </c>
    </row>
    <row r="89" spans="4:27" ht="15.75" customHeight="1">
      <c r="D89" s="120">
        <v>5133</v>
      </c>
      <c r="E89" s="120">
        <v>3313</v>
      </c>
      <c r="F89" s="294" t="s">
        <v>94</v>
      </c>
      <c r="G89" s="301"/>
      <c r="H89" s="127">
        <v>0</v>
      </c>
      <c r="I89" s="68"/>
      <c r="J89" s="68"/>
      <c r="K89" s="127">
        <v>100000</v>
      </c>
      <c r="L89" s="363"/>
      <c r="M89" s="363"/>
      <c r="O89" s="48"/>
      <c r="P89" s="48"/>
      <c r="Q89" s="41"/>
      <c r="X89" s="41"/>
      <c r="Z89" s="41"/>
    </row>
    <row r="90" spans="4:27" ht="15.75" customHeight="1">
      <c r="D90" s="116">
        <v>5133</v>
      </c>
      <c r="E90" s="116">
        <v>3361</v>
      </c>
      <c r="F90" s="297" t="s">
        <v>28</v>
      </c>
      <c r="G90" s="161"/>
      <c r="H90" s="126">
        <v>3600</v>
      </c>
      <c r="I90" s="68"/>
      <c r="J90" s="68"/>
      <c r="K90" s="126">
        <v>3000</v>
      </c>
      <c r="L90" s="363"/>
      <c r="M90" s="363"/>
      <c r="O90" s="48">
        <v>957</v>
      </c>
      <c r="P90" s="48"/>
      <c r="Q90" s="41">
        <v>3000</v>
      </c>
      <c r="X90" s="41">
        <f>X88/30*365</f>
        <v>146854.1</v>
      </c>
      <c r="Z90" s="50">
        <f>Z88/29*365</f>
        <v>146854.22586206897</v>
      </c>
      <c r="AA90" s="11" t="s">
        <v>83</v>
      </c>
    </row>
    <row r="91" spans="4:27" ht="15.75" customHeight="1">
      <c r="D91" s="120">
        <v>5133</v>
      </c>
      <c r="E91" s="120">
        <v>3363</v>
      </c>
      <c r="F91" s="294" t="s">
        <v>95</v>
      </c>
      <c r="G91" s="301"/>
      <c r="H91" s="127">
        <v>1500</v>
      </c>
      <c r="I91" s="68"/>
      <c r="J91" s="68"/>
      <c r="K91" s="127">
        <v>1500</v>
      </c>
      <c r="L91" s="363"/>
      <c r="M91" s="363"/>
      <c r="O91" s="48"/>
      <c r="P91" s="48"/>
      <c r="Q91" s="41">
        <v>1500</v>
      </c>
      <c r="X91" s="41"/>
      <c r="Z91" s="50">
        <f>Z90*106/100</f>
        <v>155665.4794137931</v>
      </c>
      <c r="AA91" s="11"/>
    </row>
    <row r="92" spans="4:27" ht="15.75" customHeight="1">
      <c r="D92" s="116">
        <v>5133</v>
      </c>
      <c r="E92" s="116">
        <v>3381</v>
      </c>
      <c r="F92" s="297" t="s">
        <v>29</v>
      </c>
      <c r="G92" s="161"/>
      <c r="H92" s="126">
        <v>12000</v>
      </c>
      <c r="I92" s="68"/>
      <c r="J92" s="68"/>
      <c r="K92" s="126">
        <v>10000</v>
      </c>
      <c r="L92" s="363"/>
      <c r="M92" s="363"/>
      <c r="O92" s="48">
        <v>5661.53</v>
      </c>
      <c r="P92" s="48"/>
      <c r="Q92" s="41">
        <v>10000</v>
      </c>
      <c r="X92" s="41"/>
      <c r="Z92" s="41"/>
    </row>
    <row r="93" spans="4:27" ht="26.25" customHeight="1">
      <c r="D93" s="124">
        <v>5134</v>
      </c>
      <c r="E93" s="124">
        <v>3441</v>
      </c>
      <c r="F93" s="178" t="s">
        <v>31</v>
      </c>
      <c r="G93" s="161"/>
      <c r="H93" s="126">
        <v>30000</v>
      </c>
      <c r="I93" s="64"/>
      <c r="J93" s="64"/>
      <c r="K93" s="126">
        <v>25000</v>
      </c>
      <c r="L93" s="363"/>
      <c r="M93" s="363"/>
      <c r="O93" s="48">
        <v>12372.949999999999</v>
      </c>
      <c r="P93" s="48"/>
      <c r="Q93" s="62">
        <v>25000</v>
      </c>
      <c r="X93" s="41" t="e">
        <f>#REF!/61*365</f>
        <v>#REF!</v>
      </c>
      <c r="Z93" s="50" t="e">
        <f>#REF!/60*365</f>
        <v>#REF!</v>
      </c>
      <c r="AA93" s="11" t="s">
        <v>84</v>
      </c>
    </row>
    <row r="94" spans="4:27" ht="30" customHeight="1">
      <c r="D94" s="124">
        <v>5134</v>
      </c>
      <c r="E94" s="124">
        <v>3491</v>
      </c>
      <c r="F94" s="297" t="s">
        <v>96</v>
      </c>
      <c r="G94" s="161"/>
      <c r="H94" s="126">
        <v>160000</v>
      </c>
      <c r="I94" s="64"/>
      <c r="J94" s="64"/>
      <c r="K94" s="126">
        <v>151200</v>
      </c>
      <c r="L94" s="363"/>
      <c r="M94" s="363"/>
      <c r="O94" s="48">
        <v>47775.12</v>
      </c>
      <c r="P94" s="48"/>
      <c r="Q94" s="62">
        <f>12600*12</f>
        <v>151200</v>
      </c>
      <c r="X94" s="41" t="e">
        <f>X93*106/100</f>
        <v>#REF!</v>
      </c>
      <c r="Z94" s="41"/>
    </row>
    <row r="95" spans="4:27" ht="15" customHeight="1">
      <c r="D95" s="128"/>
      <c r="E95" s="128"/>
      <c r="F95" s="294"/>
      <c r="G95" s="301"/>
      <c r="H95" s="127"/>
      <c r="I95" s="64"/>
      <c r="J95" s="64"/>
      <c r="K95" s="127"/>
      <c r="L95" s="363"/>
      <c r="M95" s="363"/>
      <c r="O95" s="48"/>
      <c r="P95" s="48"/>
      <c r="Q95" s="62"/>
      <c r="X95" s="41"/>
      <c r="Z95" s="41"/>
    </row>
    <row r="96" spans="4:27" ht="30" customHeight="1">
      <c r="D96" s="398" t="s">
        <v>101</v>
      </c>
      <c r="E96" s="402" t="s">
        <v>50</v>
      </c>
      <c r="F96" s="313" t="s">
        <v>0</v>
      </c>
      <c r="G96" s="310"/>
      <c r="H96" s="398" t="s">
        <v>2277</v>
      </c>
      <c r="I96" s="64"/>
      <c r="J96" s="64"/>
      <c r="K96" s="398" t="s">
        <v>2332</v>
      </c>
      <c r="L96" s="363"/>
      <c r="M96" s="363"/>
      <c r="O96" s="48"/>
      <c r="P96" s="48"/>
      <c r="Q96" s="62"/>
      <c r="X96" s="41"/>
      <c r="Z96" s="41"/>
    </row>
    <row r="97" spans="4:27" ht="30" customHeight="1">
      <c r="D97" s="398"/>
      <c r="E97" s="403"/>
      <c r="F97" s="313" t="s">
        <v>4</v>
      </c>
      <c r="G97" s="310"/>
      <c r="H97" s="398"/>
      <c r="I97" s="64"/>
      <c r="J97" s="64"/>
      <c r="K97" s="398"/>
      <c r="L97" s="363"/>
      <c r="M97" s="363"/>
      <c r="O97" s="48"/>
      <c r="P97" s="48"/>
      <c r="Q97" s="62"/>
      <c r="X97" s="41"/>
      <c r="Z97" s="41"/>
    </row>
    <row r="98" spans="4:27" ht="28.5" customHeight="1">
      <c r="D98" s="124">
        <v>5135</v>
      </c>
      <c r="E98" s="124">
        <v>3511</v>
      </c>
      <c r="F98" s="178" t="s">
        <v>51</v>
      </c>
      <c r="G98" s="161"/>
      <c r="H98" s="126">
        <v>10000</v>
      </c>
      <c r="I98" s="64"/>
      <c r="J98" s="64"/>
      <c r="K98" s="126">
        <v>20000</v>
      </c>
      <c r="L98" s="363"/>
      <c r="M98" s="363"/>
      <c r="O98" s="48">
        <v>2102.67</v>
      </c>
      <c r="P98" s="48"/>
      <c r="Q98" s="62">
        <v>20000</v>
      </c>
      <c r="X98" s="41"/>
      <c r="Z98" s="41">
        <v>12064.06</v>
      </c>
    </row>
    <row r="99" spans="4:27" ht="25.5" customHeight="1">
      <c r="D99" s="124">
        <v>5135</v>
      </c>
      <c r="E99" s="124">
        <v>3531</v>
      </c>
      <c r="F99" s="178" t="s">
        <v>97</v>
      </c>
      <c r="G99" s="161"/>
      <c r="H99" s="126">
        <v>20000</v>
      </c>
      <c r="I99" s="64"/>
      <c r="J99" s="64"/>
      <c r="K99" s="126">
        <v>20000</v>
      </c>
      <c r="L99" s="363"/>
      <c r="M99" s="363"/>
      <c r="O99" s="48">
        <v>10799.619999999999</v>
      </c>
      <c r="P99" s="48"/>
      <c r="Q99" s="62">
        <v>20000</v>
      </c>
      <c r="X99" s="41"/>
      <c r="Z99" s="5">
        <f>Z98-4440.31+5026.77</f>
        <v>12650.52</v>
      </c>
      <c r="AA99" s="2" t="s">
        <v>85</v>
      </c>
    </row>
    <row r="100" spans="4:27" ht="15.75" customHeight="1">
      <c r="D100" s="116">
        <v>5135</v>
      </c>
      <c r="E100" s="116">
        <v>3551</v>
      </c>
      <c r="F100" s="297" t="s">
        <v>115</v>
      </c>
      <c r="G100" s="161"/>
      <c r="H100" s="126">
        <v>36000</v>
      </c>
      <c r="I100" s="68"/>
      <c r="J100" s="68"/>
      <c r="K100" s="126">
        <v>30000</v>
      </c>
      <c r="L100" s="363"/>
      <c r="M100" s="363"/>
      <c r="O100" s="48">
        <v>8998.66</v>
      </c>
      <c r="P100" s="48"/>
      <c r="Q100" s="41">
        <v>30000</v>
      </c>
      <c r="X100" s="41">
        <v>12861.38</v>
      </c>
      <c r="Y100" s="2" t="s">
        <v>114</v>
      </c>
      <c r="Z100" s="59">
        <f>Z99/60*365</f>
        <v>76957.33</v>
      </c>
      <c r="AA100" s="11" t="s">
        <v>86</v>
      </c>
    </row>
    <row r="101" spans="4:27" ht="25.5" customHeight="1">
      <c r="D101" s="124">
        <v>5135</v>
      </c>
      <c r="E101" s="124">
        <v>3571</v>
      </c>
      <c r="F101" s="178" t="s">
        <v>32</v>
      </c>
      <c r="G101" s="161"/>
      <c r="H101" s="126">
        <v>2000</v>
      </c>
      <c r="I101" s="64"/>
      <c r="J101" s="64"/>
      <c r="K101" s="126">
        <v>0</v>
      </c>
      <c r="L101" s="363"/>
      <c r="M101" s="363"/>
      <c r="O101" s="48">
        <v>0</v>
      </c>
      <c r="P101" s="48"/>
      <c r="Q101" s="41">
        <v>0</v>
      </c>
      <c r="X101" s="41">
        <f>X100/61*365</f>
        <v>76957.437704918033</v>
      </c>
      <c r="Z101" s="57">
        <f>Z100*106/100</f>
        <v>81574.769800000009</v>
      </c>
    </row>
    <row r="102" spans="4:27" ht="26.25" customHeight="1">
      <c r="D102" s="124">
        <v>5135</v>
      </c>
      <c r="E102" s="124">
        <v>3591</v>
      </c>
      <c r="F102" s="178" t="s">
        <v>33</v>
      </c>
      <c r="G102" s="161"/>
      <c r="H102" s="126">
        <v>5000</v>
      </c>
      <c r="I102" s="64"/>
      <c r="J102" s="64"/>
      <c r="K102" s="126">
        <v>5000</v>
      </c>
      <c r="L102" s="363"/>
      <c r="M102" s="363"/>
      <c r="O102" s="48">
        <v>1044</v>
      </c>
      <c r="P102" s="48"/>
      <c r="Q102" s="41">
        <v>5000</v>
      </c>
      <c r="X102" s="41">
        <f>X101*106/100</f>
        <v>81574.883967213114</v>
      </c>
      <c r="Z102" s="41">
        <f>16250+2600</f>
        <v>18850</v>
      </c>
      <c r="AA102" s="2" t="s">
        <v>92</v>
      </c>
    </row>
    <row r="103" spans="4:27" ht="15.75" customHeight="1">
      <c r="D103" s="116">
        <v>5137</v>
      </c>
      <c r="E103" s="116">
        <v>3711</v>
      </c>
      <c r="F103" s="297" t="s">
        <v>34</v>
      </c>
      <c r="G103" s="161"/>
      <c r="H103" s="126">
        <v>25000</v>
      </c>
      <c r="I103" s="68"/>
      <c r="J103" s="68"/>
      <c r="K103" s="126">
        <v>50000</v>
      </c>
      <c r="L103" s="363"/>
      <c r="M103" s="363"/>
      <c r="O103" s="48">
        <v>0</v>
      </c>
      <c r="P103" s="48"/>
      <c r="Q103" s="41">
        <v>0</v>
      </c>
      <c r="X103" s="41"/>
    </row>
    <row r="104" spans="4:27" ht="15.75" customHeight="1">
      <c r="D104" s="116">
        <v>5137</v>
      </c>
      <c r="E104" s="116">
        <v>3721</v>
      </c>
      <c r="F104" s="297" t="s">
        <v>35</v>
      </c>
      <c r="G104" s="161"/>
      <c r="H104" s="126">
        <v>8000</v>
      </c>
      <c r="I104" s="68"/>
      <c r="J104" s="68"/>
      <c r="K104" s="126">
        <v>15000</v>
      </c>
      <c r="L104" s="363"/>
      <c r="M104" s="363"/>
      <c r="O104" s="48">
        <v>676</v>
      </c>
      <c r="P104" s="48"/>
      <c r="Q104" s="41">
        <v>3000</v>
      </c>
      <c r="X104" s="41"/>
    </row>
    <row r="105" spans="4:27" ht="15.75" customHeight="1">
      <c r="D105" s="116">
        <v>5137</v>
      </c>
      <c r="E105" s="116">
        <v>3751</v>
      </c>
      <c r="F105" s="297" t="s">
        <v>36</v>
      </c>
      <c r="G105" s="161"/>
      <c r="H105" s="126">
        <v>20000</v>
      </c>
      <c r="I105" s="68"/>
      <c r="J105" s="68"/>
      <c r="K105" s="126">
        <v>20000</v>
      </c>
      <c r="L105" s="363"/>
      <c r="M105" s="363"/>
      <c r="O105" s="48">
        <v>2327</v>
      </c>
      <c r="P105" s="48"/>
      <c r="Q105" s="41">
        <v>12000</v>
      </c>
      <c r="X105" s="41"/>
    </row>
    <row r="106" spans="4:27" ht="15.75" customHeight="1">
      <c r="D106" s="116">
        <v>5138</v>
      </c>
      <c r="E106" s="116">
        <v>3851</v>
      </c>
      <c r="F106" s="297" t="s">
        <v>117</v>
      </c>
      <c r="G106" s="161"/>
      <c r="H106" s="126">
        <v>30000</v>
      </c>
      <c r="I106" s="68"/>
      <c r="J106" s="68"/>
      <c r="K106" s="126">
        <v>50000</v>
      </c>
      <c r="L106" s="363"/>
      <c r="M106" s="363"/>
      <c r="O106" s="48">
        <v>1482.9</v>
      </c>
      <c r="P106" s="48"/>
      <c r="Q106" s="41">
        <v>0</v>
      </c>
      <c r="X106" s="41"/>
    </row>
    <row r="107" spans="4:27" ht="15.75" customHeight="1">
      <c r="D107" s="120">
        <v>5138</v>
      </c>
      <c r="E107" s="120">
        <v>3852</v>
      </c>
      <c r="F107" s="294" t="s">
        <v>98</v>
      </c>
      <c r="G107" s="301"/>
      <c r="H107" s="127">
        <v>8000</v>
      </c>
      <c r="I107" s="68"/>
      <c r="J107" s="68"/>
      <c r="K107" s="127">
        <v>12000</v>
      </c>
      <c r="L107" s="363"/>
      <c r="M107" s="363"/>
      <c r="O107" s="48"/>
      <c r="P107" s="48"/>
      <c r="Q107" s="41">
        <v>12000</v>
      </c>
    </row>
    <row r="108" spans="4:27" ht="15.75" customHeight="1">
      <c r="D108" s="116">
        <v>5139</v>
      </c>
      <c r="E108" s="116">
        <v>3921</v>
      </c>
      <c r="F108" s="297" t="s">
        <v>37</v>
      </c>
      <c r="G108" s="161"/>
      <c r="H108" s="126">
        <v>100000</v>
      </c>
      <c r="I108" s="68"/>
      <c r="J108" s="68"/>
      <c r="K108" s="126">
        <v>150000</v>
      </c>
      <c r="L108" s="363"/>
      <c r="M108" s="363"/>
      <c r="O108" s="48">
        <v>127213.23000000001</v>
      </c>
      <c r="P108" s="48"/>
      <c r="Q108" s="41">
        <v>150000</v>
      </c>
    </row>
    <row r="109" spans="4:27" ht="15.75" customHeight="1">
      <c r="D109" s="116">
        <v>5139</v>
      </c>
      <c r="E109" s="116">
        <v>3981</v>
      </c>
      <c r="F109" s="297" t="s">
        <v>27</v>
      </c>
      <c r="G109" s="161"/>
      <c r="H109" s="126">
        <v>42000</v>
      </c>
      <c r="I109" s="68"/>
      <c r="J109" s="68"/>
      <c r="K109" s="126">
        <v>35000</v>
      </c>
      <c r="L109" s="363"/>
      <c r="M109" s="363"/>
      <c r="O109" s="48">
        <v>15740.56</v>
      </c>
      <c r="P109" s="48"/>
      <c r="Q109" s="41">
        <v>35000</v>
      </c>
    </row>
    <row r="110" spans="4:27" ht="15.75" customHeight="1">
      <c r="D110" s="116">
        <v>5139</v>
      </c>
      <c r="E110" s="116">
        <v>3991</v>
      </c>
      <c r="F110" s="297" t="s">
        <v>48</v>
      </c>
      <c r="G110" s="161"/>
      <c r="H110" s="126">
        <v>6000</v>
      </c>
      <c r="I110" s="68"/>
      <c r="J110" s="68"/>
      <c r="K110" s="126">
        <v>12000</v>
      </c>
      <c r="L110" s="363"/>
      <c r="M110" s="363"/>
      <c r="O110" s="48">
        <v>3756.29</v>
      </c>
      <c r="P110" s="48"/>
      <c r="Q110" s="41">
        <v>12000</v>
      </c>
    </row>
    <row r="111" spans="4:27" ht="30" customHeight="1">
      <c r="D111" s="308" t="s">
        <v>56</v>
      </c>
      <c r="E111" s="308"/>
      <c r="F111" s="309" t="s">
        <v>38</v>
      </c>
      <c r="G111" s="310"/>
      <c r="H111" s="296">
        <f>SUM(H82:H110)</f>
        <v>1086900</v>
      </c>
      <c r="I111" s="64"/>
      <c r="J111" s="64"/>
      <c r="K111" s="296">
        <f>SUM(K82:K110)</f>
        <v>1277100</v>
      </c>
      <c r="L111" s="371"/>
      <c r="M111" s="371"/>
      <c r="N111" s="6"/>
      <c r="O111" s="53">
        <f>SUM(O82:O110)</f>
        <v>411483.53</v>
      </c>
      <c r="P111" s="53"/>
      <c r="Q111" s="63">
        <f>SUM(Q82:Q110)</f>
        <v>1052100</v>
      </c>
    </row>
    <row r="112" spans="4:27" ht="14.25" customHeight="1">
      <c r="D112" s="84"/>
      <c r="E112" s="84"/>
      <c r="F112" s="85"/>
      <c r="G112" s="86"/>
      <c r="H112" s="87"/>
      <c r="I112" s="64"/>
      <c r="J112" s="64"/>
      <c r="K112" s="64"/>
      <c r="L112" s="64"/>
      <c r="M112" s="64"/>
      <c r="N112" s="6"/>
      <c r="O112" s="53"/>
      <c r="P112" s="53"/>
      <c r="Q112" s="63"/>
    </row>
    <row r="113" spans="4:17" ht="19.5" customHeight="1">
      <c r="D113" s="395" t="s">
        <v>116</v>
      </c>
      <c r="E113" s="396"/>
      <c r="F113" s="397"/>
      <c r="G113" s="157"/>
      <c r="H113" s="358">
        <f>H33+H54+H111</f>
        <v>4313400</v>
      </c>
      <c r="I113" s="359"/>
      <c r="J113" s="359"/>
      <c r="K113" s="358">
        <f>K33+K54+K111</f>
        <v>4712140.91</v>
      </c>
      <c r="L113" s="359"/>
      <c r="M113" s="359"/>
      <c r="N113" s="6"/>
      <c r="O113" s="53"/>
      <c r="P113" s="53"/>
      <c r="Q113" s="63"/>
    </row>
    <row r="114" spans="4:17" ht="15" customHeight="1">
      <c r="D114" s="373"/>
      <c r="E114" s="373"/>
      <c r="F114" s="373"/>
      <c r="G114" s="374"/>
      <c r="H114" s="359"/>
      <c r="I114" s="359"/>
      <c r="J114" s="359"/>
      <c r="K114" s="359"/>
      <c r="L114" s="359"/>
      <c r="M114" s="359"/>
      <c r="N114" s="6"/>
      <c r="O114" s="53"/>
      <c r="P114" s="53"/>
      <c r="Q114" s="63"/>
    </row>
    <row r="115" spans="4:17" ht="15" customHeight="1">
      <c r="D115" s="96"/>
      <c r="E115" s="96"/>
      <c r="F115" s="96"/>
      <c r="G115" s="73"/>
      <c r="H115" s="97"/>
      <c r="I115" s="64"/>
      <c r="J115" s="64"/>
      <c r="K115" s="64"/>
      <c r="L115" s="64"/>
      <c r="M115" s="64"/>
      <c r="N115" s="6"/>
      <c r="O115" s="53"/>
      <c r="P115" s="53"/>
      <c r="Q115" s="63"/>
    </row>
    <row r="116" spans="4:17" ht="15.75" customHeight="1">
      <c r="D116" s="82"/>
      <c r="E116" s="82"/>
      <c r="F116" s="83"/>
      <c r="G116" s="73"/>
      <c r="H116" s="64"/>
      <c r="I116" s="64"/>
      <c r="J116" s="64"/>
      <c r="K116" s="64"/>
      <c r="L116" s="64"/>
      <c r="M116" s="64"/>
      <c r="N116" s="6"/>
      <c r="O116" s="53"/>
      <c r="P116" s="53"/>
      <c r="Q116" s="63"/>
    </row>
    <row r="117" spans="4:17" ht="15.75" customHeight="1">
      <c r="D117" s="82"/>
      <c r="E117" s="82"/>
      <c r="F117" s="83"/>
      <c r="G117" s="73"/>
      <c r="H117" s="64"/>
      <c r="I117" s="64"/>
      <c r="J117" s="64"/>
      <c r="K117" s="64"/>
      <c r="L117" s="64"/>
      <c r="M117" s="64"/>
      <c r="N117" s="6"/>
      <c r="O117" s="53"/>
      <c r="P117" s="53"/>
      <c r="Q117" s="63"/>
    </row>
    <row r="118" spans="4:17" ht="15.75" customHeight="1">
      <c r="D118" s="82"/>
      <c r="E118" s="82"/>
      <c r="F118" s="400" t="s">
        <v>104</v>
      </c>
      <c r="G118" s="400"/>
      <c r="H118" s="400"/>
      <c r="I118" s="64"/>
      <c r="J118" s="64"/>
      <c r="K118" s="64"/>
      <c r="L118" s="64"/>
      <c r="M118" s="64"/>
      <c r="N118" s="6"/>
      <c r="O118" s="53"/>
      <c r="P118" s="53"/>
      <c r="Q118" s="63"/>
    </row>
    <row r="119" spans="4:17" ht="15.75" customHeight="1">
      <c r="D119" s="82"/>
      <c r="E119" s="82"/>
      <c r="F119" s="401" t="s">
        <v>118</v>
      </c>
      <c r="G119" s="401"/>
      <c r="H119" s="401"/>
      <c r="I119" s="64"/>
      <c r="J119" s="64"/>
      <c r="K119" s="64"/>
      <c r="L119" s="64"/>
      <c r="M119" s="64"/>
      <c r="N119" s="6"/>
      <c r="O119" s="53"/>
      <c r="P119" s="53"/>
      <c r="Q119" s="63"/>
    </row>
    <row r="120" spans="4:17" ht="15.75" customHeight="1">
      <c r="D120" s="82"/>
      <c r="E120" s="82"/>
      <c r="F120" s="83"/>
      <c r="G120" s="73"/>
      <c r="H120" s="64"/>
      <c r="I120" s="64"/>
      <c r="J120" s="64"/>
      <c r="K120" s="64"/>
      <c r="L120" s="64"/>
      <c r="M120" s="64"/>
      <c r="N120" s="6"/>
      <c r="O120" s="53"/>
      <c r="P120" s="53"/>
      <c r="Q120" s="63"/>
    </row>
    <row r="121" spans="4:17" ht="15.75" customHeight="1">
      <c r="D121" s="82"/>
      <c r="E121" s="82"/>
      <c r="F121" s="83"/>
      <c r="G121" s="73"/>
      <c r="H121" s="64"/>
      <c r="I121" s="64"/>
      <c r="J121" s="64"/>
      <c r="K121" s="64"/>
      <c r="L121" s="64"/>
      <c r="M121" s="64"/>
      <c r="N121" s="6"/>
      <c r="O121" s="53"/>
      <c r="P121" s="53"/>
      <c r="Q121" s="63"/>
    </row>
    <row r="122" spans="4:17" ht="15.75" customHeight="1">
      <c r="D122" s="398" t="s">
        <v>101</v>
      </c>
      <c r="E122" s="402" t="s">
        <v>50</v>
      </c>
      <c r="F122" s="313" t="s">
        <v>0</v>
      </c>
      <c r="G122" s="310"/>
      <c r="H122" s="398" t="s">
        <v>2277</v>
      </c>
      <c r="I122" s="64"/>
      <c r="J122" s="64"/>
      <c r="K122" s="398" t="s">
        <v>2332</v>
      </c>
      <c r="L122" s="365"/>
      <c r="M122" s="365"/>
      <c r="N122" s="6"/>
      <c r="O122" s="53"/>
      <c r="P122" s="53"/>
      <c r="Q122" s="63"/>
    </row>
    <row r="123" spans="4:17" ht="30.75" customHeight="1">
      <c r="D123" s="398"/>
      <c r="E123" s="403"/>
      <c r="F123" s="313" t="s">
        <v>4</v>
      </c>
      <c r="G123" s="310"/>
      <c r="H123" s="398"/>
      <c r="I123" s="64"/>
      <c r="J123" s="64"/>
      <c r="K123" s="398"/>
      <c r="L123" s="365"/>
      <c r="M123" s="365"/>
      <c r="N123" s="6"/>
      <c r="O123" s="53"/>
      <c r="P123" s="53"/>
      <c r="Q123" s="63"/>
    </row>
    <row r="124" spans="4:17" ht="15.75" customHeight="1">
      <c r="D124" s="116" t="s">
        <v>52</v>
      </c>
      <c r="E124" s="116">
        <v>5111</v>
      </c>
      <c r="F124" s="297" t="s">
        <v>39</v>
      </c>
      <c r="G124" s="288"/>
      <c r="H124" s="126">
        <v>0</v>
      </c>
      <c r="I124" s="72"/>
      <c r="J124" s="72"/>
      <c r="K124" s="291">
        <v>0</v>
      </c>
      <c r="L124" s="364"/>
      <c r="M124" s="364"/>
      <c r="N124" s="6"/>
      <c r="O124" s="47">
        <v>8394.98</v>
      </c>
      <c r="P124" s="47"/>
      <c r="Q124" s="41">
        <v>0</v>
      </c>
    </row>
    <row r="125" spans="4:17" ht="25.5" customHeight="1">
      <c r="D125" s="116" t="s">
        <v>53</v>
      </c>
      <c r="E125" s="124">
        <v>5151</v>
      </c>
      <c r="F125" s="178" t="s">
        <v>40</v>
      </c>
      <c r="G125" s="288"/>
      <c r="H125" s="126">
        <v>0</v>
      </c>
      <c r="I125" s="72"/>
      <c r="J125" s="72"/>
      <c r="K125" s="291">
        <v>0</v>
      </c>
      <c r="L125" s="364"/>
      <c r="M125" s="364"/>
      <c r="O125" s="47">
        <v>13639.97</v>
      </c>
      <c r="P125" s="47"/>
      <c r="Q125" s="41">
        <v>0</v>
      </c>
    </row>
    <row r="126" spans="4:17" ht="25.5" customHeight="1">
      <c r="D126" s="116">
        <v>1241</v>
      </c>
      <c r="E126" s="124">
        <v>5191</v>
      </c>
      <c r="F126" s="178" t="s">
        <v>49</v>
      </c>
      <c r="G126" s="288"/>
      <c r="H126" s="126">
        <v>0</v>
      </c>
      <c r="I126" s="72"/>
      <c r="J126" s="72"/>
      <c r="K126" s="291">
        <v>0</v>
      </c>
      <c r="L126" s="364"/>
      <c r="M126" s="364"/>
      <c r="O126" s="47">
        <v>0</v>
      </c>
      <c r="P126" s="47"/>
      <c r="Q126" s="41">
        <v>0</v>
      </c>
    </row>
    <row r="127" spans="4:17" ht="25.5" customHeight="1">
      <c r="D127" s="120"/>
      <c r="E127" s="128">
        <v>5411</v>
      </c>
      <c r="F127" s="295" t="s">
        <v>100</v>
      </c>
      <c r="G127" s="290"/>
      <c r="H127" s="127">
        <v>0</v>
      </c>
      <c r="I127" s="72"/>
      <c r="J127" s="72"/>
      <c r="K127" s="292">
        <v>0</v>
      </c>
      <c r="L127" s="364"/>
      <c r="M127" s="364"/>
      <c r="O127" s="47"/>
      <c r="P127" s="47"/>
      <c r="Q127" s="41"/>
    </row>
    <row r="128" spans="4:17" ht="24" customHeight="1">
      <c r="D128" s="116">
        <v>1246</v>
      </c>
      <c r="E128" s="124">
        <v>5671</v>
      </c>
      <c r="F128" s="178" t="s">
        <v>41</v>
      </c>
      <c r="G128" s="288"/>
      <c r="H128" s="126">
        <v>0</v>
      </c>
      <c r="I128" s="72"/>
      <c r="J128" s="72"/>
      <c r="K128" s="291">
        <v>0</v>
      </c>
      <c r="L128" s="364"/>
      <c r="M128" s="364"/>
      <c r="O128" s="47">
        <v>0</v>
      </c>
      <c r="P128" s="47"/>
      <c r="Q128" s="41">
        <v>0</v>
      </c>
    </row>
    <row r="129" spans="4:17" ht="15" customHeight="1">
      <c r="D129" s="116">
        <v>1251</v>
      </c>
      <c r="E129" s="116">
        <v>5911</v>
      </c>
      <c r="F129" s="297" t="s">
        <v>42</v>
      </c>
      <c r="G129" s="288"/>
      <c r="H129" s="126">
        <v>0</v>
      </c>
      <c r="I129" s="72"/>
      <c r="J129" s="72"/>
      <c r="K129" s="291">
        <v>0</v>
      </c>
      <c r="L129" s="364"/>
      <c r="M129" s="364"/>
      <c r="O129" s="47">
        <v>0</v>
      </c>
      <c r="P129" s="47"/>
      <c r="Q129" s="41">
        <v>0</v>
      </c>
    </row>
    <row r="130" spans="4:17" ht="31.5" customHeight="1">
      <c r="D130" s="308" t="s">
        <v>57</v>
      </c>
      <c r="E130" s="308"/>
      <c r="F130" s="319" t="s">
        <v>43</v>
      </c>
      <c r="G130" s="310"/>
      <c r="H130" s="139">
        <f>SUM(H124:H129)</f>
        <v>0</v>
      </c>
      <c r="I130" s="64"/>
      <c r="J130" s="64"/>
      <c r="K130" s="296">
        <f>SUM(K124:K129)</f>
        <v>0</v>
      </c>
      <c r="L130" s="371"/>
      <c r="M130" s="371"/>
      <c r="N130" s="6"/>
      <c r="O130" s="52">
        <f>SUM(O124:O129)</f>
        <v>22034.949999999997</v>
      </c>
      <c r="P130" s="52"/>
      <c r="Q130" s="56">
        <f>SUM(Q124:Q129)</f>
        <v>0</v>
      </c>
    </row>
    <row r="131" spans="4:17" ht="24" customHeight="1">
      <c r="D131" s="116">
        <v>6141</v>
      </c>
      <c r="E131" s="116"/>
      <c r="F131" s="178" t="s">
        <v>127</v>
      </c>
      <c r="G131" s="288"/>
      <c r="H131" s="126">
        <v>0</v>
      </c>
      <c r="I131" s="64"/>
      <c r="J131" s="64"/>
      <c r="K131" s="291">
        <v>0</v>
      </c>
      <c r="L131" s="364"/>
      <c r="M131" s="364"/>
      <c r="O131" s="54">
        <v>4374898</v>
      </c>
      <c r="P131" s="54"/>
      <c r="Q131" s="41"/>
    </row>
    <row r="132" spans="4:17" ht="24" customHeight="1">
      <c r="D132" s="116">
        <v>6141</v>
      </c>
      <c r="E132" s="116"/>
      <c r="F132" s="178" t="s">
        <v>128</v>
      </c>
      <c r="G132" s="288"/>
      <c r="H132" s="126">
        <v>0</v>
      </c>
      <c r="I132" s="68"/>
      <c r="J132" s="68"/>
      <c r="K132" s="291">
        <v>0</v>
      </c>
      <c r="L132" s="364"/>
      <c r="M132" s="364"/>
      <c r="Q132" s="41"/>
    </row>
    <row r="133" spans="4:17" ht="26.25" customHeight="1">
      <c r="D133" s="116">
        <v>6141</v>
      </c>
      <c r="E133" s="116"/>
      <c r="F133" s="178" t="s">
        <v>129</v>
      </c>
      <c r="G133" s="288"/>
      <c r="H133" s="126">
        <v>0</v>
      </c>
      <c r="I133" s="68"/>
      <c r="J133" s="68"/>
      <c r="K133" s="291">
        <v>0</v>
      </c>
      <c r="L133" s="364"/>
      <c r="M133" s="364"/>
      <c r="Q133" s="41"/>
    </row>
    <row r="134" spans="4:17" ht="36" customHeight="1" thickBot="1">
      <c r="D134" s="308" t="s">
        <v>58</v>
      </c>
      <c r="E134" s="308"/>
      <c r="F134" s="309" t="s">
        <v>44</v>
      </c>
      <c r="G134" s="310"/>
      <c r="H134" s="139">
        <f>SUM(H131:H133)</f>
        <v>0</v>
      </c>
      <c r="I134" s="64"/>
      <c r="J134" s="64"/>
      <c r="K134" s="296">
        <f>SUM(K131:K133)</f>
        <v>0</v>
      </c>
      <c r="L134" s="371"/>
      <c r="M134" s="371"/>
      <c r="O134" s="53">
        <f>SUM(O131:O133)</f>
        <v>4374898</v>
      </c>
      <c r="P134" s="53"/>
      <c r="Q134" s="41"/>
    </row>
    <row r="135" spans="4:17" ht="15.75" customHeight="1">
      <c r="D135" s="303"/>
      <c r="E135" s="303"/>
      <c r="F135" s="305"/>
      <c r="G135" s="304"/>
      <c r="H135" s="306"/>
      <c r="I135" s="68"/>
      <c r="J135" s="68"/>
      <c r="K135" s="68"/>
      <c r="L135" s="68"/>
      <c r="M135" s="68"/>
      <c r="Q135" s="41"/>
    </row>
    <row r="136" spans="4:17" ht="18.75" customHeight="1">
      <c r="D136" s="293"/>
      <c r="E136" s="293"/>
      <c r="F136" s="167" t="s">
        <v>2278</v>
      </c>
      <c r="G136" s="307"/>
      <c r="H136" s="169">
        <f>H113+H130+H134</f>
        <v>4313400</v>
      </c>
      <c r="I136" s="360"/>
      <c r="J136" s="361"/>
      <c r="K136" s="169">
        <f>K113+K130+K134</f>
        <v>4712140.91</v>
      </c>
      <c r="L136" s="372"/>
      <c r="M136" s="372"/>
      <c r="O136" s="55" t="e">
        <f>O33+O54+O111+O130+O134+#REF!</f>
        <v>#REF!</v>
      </c>
      <c r="P136" s="55"/>
      <c r="Q136" s="41"/>
    </row>
    <row r="137" spans="4:17">
      <c r="H137" s="5">
        <f>H17-H136</f>
        <v>0</v>
      </c>
      <c r="I137" s="13"/>
      <c r="J137" s="13"/>
      <c r="K137" s="13"/>
      <c r="L137" s="377"/>
      <c r="M137" s="13"/>
      <c r="Q137" s="41"/>
    </row>
    <row r="138" spans="4:17" ht="18">
      <c r="H138" s="5"/>
      <c r="I138" s="13"/>
      <c r="J138" s="13"/>
      <c r="K138" s="169">
        <f>+H136-K136</f>
        <v>-398740.91000000015</v>
      </c>
      <c r="L138" s="13"/>
      <c r="M138" s="13"/>
      <c r="Q138" s="41"/>
    </row>
    <row r="139" spans="4:17" ht="18">
      <c r="H139" s="5"/>
      <c r="I139" s="13"/>
      <c r="J139" s="13"/>
      <c r="K139" s="169">
        <f>+K138/K136*100</f>
        <v>-8.461990369468813</v>
      </c>
      <c r="L139" s="13"/>
      <c r="M139" s="13"/>
      <c r="Q139" s="41"/>
    </row>
    <row r="140" spans="4:17" ht="18">
      <c r="H140" s="5"/>
      <c r="I140" s="13"/>
      <c r="J140" s="13"/>
      <c r="K140" s="372"/>
      <c r="L140" s="13"/>
      <c r="M140" s="13"/>
      <c r="Q140" s="41"/>
    </row>
    <row r="141" spans="4:17">
      <c r="D141" s="399" t="s">
        <v>2334</v>
      </c>
      <c r="E141" s="399"/>
      <c r="F141" s="357" t="s">
        <v>2335</v>
      </c>
      <c r="I141" s="13"/>
      <c r="J141" s="13"/>
      <c r="K141" s="13"/>
      <c r="L141" s="13"/>
      <c r="M141" s="13"/>
      <c r="Q141" s="41"/>
    </row>
    <row r="142" spans="4:17" ht="15">
      <c r="D142" s="404" t="s">
        <v>64</v>
      </c>
      <c r="E142" s="404"/>
      <c r="F142" s="375" t="s">
        <v>47</v>
      </c>
      <c r="I142" s="13"/>
      <c r="J142" s="13"/>
      <c r="K142" s="13"/>
      <c r="L142" s="13"/>
      <c r="M142" s="13"/>
      <c r="Q142" s="41"/>
    </row>
    <row r="143" spans="4:17" ht="15">
      <c r="D143" s="405" t="s">
        <v>109</v>
      </c>
      <c r="E143" s="405"/>
      <c r="F143" s="376" t="s">
        <v>110</v>
      </c>
      <c r="I143" s="75"/>
      <c r="J143" s="75"/>
      <c r="K143" s="75"/>
      <c r="L143" s="75"/>
      <c r="M143" s="75"/>
      <c r="Q143" s="41"/>
    </row>
    <row r="144" spans="4:17">
      <c r="I144" s="76"/>
      <c r="J144" s="76"/>
      <c r="K144" s="76"/>
      <c r="L144" s="76"/>
      <c r="M144" s="76"/>
      <c r="Q144" s="41"/>
    </row>
    <row r="145" spans="4:17">
      <c r="I145" s="77"/>
      <c r="J145" s="77"/>
      <c r="K145" s="77"/>
      <c r="L145" s="77"/>
      <c r="M145" s="77"/>
      <c r="Q145" s="41"/>
    </row>
    <row r="146" spans="4:17">
      <c r="I146" s="77"/>
      <c r="J146" s="77"/>
      <c r="K146" s="77"/>
      <c r="L146" s="77"/>
      <c r="M146" s="77"/>
      <c r="Q146" s="41"/>
    </row>
    <row r="147" spans="4:17">
      <c r="I147" s="13"/>
      <c r="J147" s="13"/>
      <c r="K147" s="13"/>
      <c r="L147" s="13"/>
      <c r="M147" s="13"/>
      <c r="Q147" s="41"/>
    </row>
    <row r="148" spans="4:17">
      <c r="D148" s="399"/>
      <c r="E148" s="399"/>
      <c r="L148" s="13"/>
      <c r="M148" s="13"/>
      <c r="Q148" s="41"/>
    </row>
    <row r="149" spans="4:17">
      <c r="D149" s="399"/>
      <c r="E149" s="399"/>
      <c r="L149" s="13"/>
      <c r="M149" s="13"/>
      <c r="Q149" s="41"/>
    </row>
    <row r="150" spans="4:17">
      <c r="D150" s="399"/>
      <c r="E150" s="399"/>
      <c r="L150" s="13"/>
      <c r="M150" s="13"/>
      <c r="Q150" s="41"/>
    </row>
    <row r="151" spans="4:17">
      <c r="L151" s="13"/>
      <c r="M151" s="13"/>
      <c r="Q151" s="41"/>
    </row>
    <row r="152" spans="4:17">
      <c r="L152" s="13"/>
      <c r="M152" s="13"/>
      <c r="Q152" s="41"/>
    </row>
    <row r="153" spans="4:17">
      <c r="L153" s="13"/>
      <c r="M153" s="13"/>
      <c r="Q153" s="41"/>
    </row>
    <row r="154" spans="4:17">
      <c r="L154" s="13"/>
      <c r="M154" s="13"/>
      <c r="Q154" s="41"/>
    </row>
    <row r="155" spans="4:17">
      <c r="Q155" s="41"/>
    </row>
    <row r="156" spans="4:17">
      <c r="Q156" s="41"/>
    </row>
    <row r="157" spans="4:17">
      <c r="Q157" s="41"/>
    </row>
    <row r="158" spans="4:17">
      <c r="Q158" s="41"/>
    </row>
    <row r="159" spans="4:17">
      <c r="Q159" s="41"/>
    </row>
  </sheetData>
  <mergeCells count="37">
    <mergeCell ref="D150:E150"/>
    <mergeCell ref="F78:H78"/>
    <mergeCell ref="D142:E142"/>
    <mergeCell ref="D143:E143"/>
    <mergeCell ref="D148:E148"/>
    <mergeCell ref="D149:E149"/>
    <mergeCell ref="K122:K123"/>
    <mergeCell ref="D141:E141"/>
    <mergeCell ref="D80:D81"/>
    <mergeCell ref="E80:E81"/>
    <mergeCell ref="H80:H81"/>
    <mergeCell ref="K80:K81"/>
    <mergeCell ref="D113:F113"/>
    <mergeCell ref="F118:H118"/>
    <mergeCell ref="F119:H119"/>
    <mergeCell ref="D122:D123"/>
    <mergeCell ref="E122:E123"/>
    <mergeCell ref="H122:H123"/>
    <mergeCell ref="D96:D97"/>
    <mergeCell ref="E96:E97"/>
    <mergeCell ref="H96:H97"/>
    <mergeCell ref="K96:K97"/>
    <mergeCell ref="D19:D20"/>
    <mergeCell ref="E19:E20"/>
    <mergeCell ref="H19:H20"/>
    <mergeCell ref="K19:K20"/>
    <mergeCell ref="F77:H77"/>
    <mergeCell ref="H38:H39"/>
    <mergeCell ref="K38:K39"/>
    <mergeCell ref="D38:D39"/>
    <mergeCell ref="E38:E39"/>
    <mergeCell ref="K8:K9"/>
    <mergeCell ref="F5:H5"/>
    <mergeCell ref="F6:H6"/>
    <mergeCell ref="D8:D9"/>
    <mergeCell ref="E8:E9"/>
    <mergeCell ref="H8:H9"/>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AA136"/>
  <sheetViews>
    <sheetView zoomScale="106" zoomScaleNormal="106" workbookViewId="0">
      <selection activeCell="E45" sqref="E45"/>
    </sheetView>
  </sheetViews>
  <sheetFormatPr baseColWidth="10" defaultRowHeight="12"/>
  <cols>
    <col min="1" max="3" width="11.42578125" style="2"/>
    <col min="4" max="4" width="12.42578125" style="2" customWidth="1"/>
    <col min="5" max="5" width="16" style="2" customWidth="1"/>
    <col min="6" max="6" width="49.85546875" style="2" customWidth="1"/>
    <col min="7" max="7" width="1.5703125" style="2" customWidth="1"/>
    <col min="8" max="8" width="19.42578125" style="2" customWidth="1"/>
    <col min="9" max="9" width="4.28515625" style="2" customWidth="1"/>
    <col min="10" max="10" width="7.7109375" style="2" customWidth="1"/>
    <col min="11" max="13" width="17.42578125" style="2" customWidth="1"/>
    <col min="14" max="14" width="4" style="2" customWidth="1"/>
    <col min="15" max="15" width="14.7109375" style="2" bestFit="1" customWidth="1"/>
    <col min="16" max="16" width="4.5703125" style="2" customWidth="1"/>
    <col min="17" max="17" width="12.42578125" style="2" bestFit="1" customWidth="1"/>
    <col min="18" max="16384" width="11.42578125" style="2"/>
  </cols>
  <sheetData>
    <row r="5" spans="4:16" ht="16.5">
      <c r="F5" s="400" t="s">
        <v>66</v>
      </c>
      <c r="G5" s="400"/>
      <c r="H5" s="400"/>
    </row>
    <row r="6" spans="4:16" ht="16.5">
      <c r="F6" s="401" t="s">
        <v>118</v>
      </c>
      <c r="G6" s="401"/>
      <c r="H6" s="401"/>
    </row>
    <row r="7" spans="4:16" ht="15">
      <c r="F7" s="378"/>
    </row>
    <row r="8" spans="4:16" ht="15" customHeight="1">
      <c r="D8" s="398" t="s">
        <v>101</v>
      </c>
      <c r="E8" s="402" t="s">
        <v>50</v>
      </c>
      <c r="F8" s="313" t="s">
        <v>0</v>
      </c>
      <c r="G8" s="310"/>
      <c r="H8" s="398" t="s">
        <v>2275</v>
      </c>
      <c r="I8" s="69"/>
      <c r="J8" s="69"/>
      <c r="K8" s="398" t="s">
        <v>121</v>
      </c>
      <c r="L8" s="365"/>
      <c r="M8" s="365"/>
    </row>
    <row r="9" spans="4:16" ht="30" customHeight="1">
      <c r="D9" s="398"/>
      <c r="E9" s="403"/>
      <c r="F9" s="313" t="s">
        <v>2</v>
      </c>
      <c r="G9" s="310"/>
      <c r="H9" s="398"/>
      <c r="I9" s="69"/>
      <c r="J9" s="69"/>
      <c r="K9" s="398"/>
      <c r="L9" s="365"/>
      <c r="M9" s="365"/>
    </row>
    <row r="10" spans="4:16" ht="23.25" hidden="1" customHeight="1" thickBot="1">
      <c r="D10" s="8">
        <v>101</v>
      </c>
      <c r="E10" s="8"/>
      <c r="F10" s="9" t="s">
        <v>46</v>
      </c>
      <c r="G10" s="44"/>
      <c r="H10" s="3"/>
      <c r="I10" s="70"/>
      <c r="J10" s="70"/>
      <c r="K10" s="3"/>
      <c r="L10" s="68"/>
      <c r="M10" s="68"/>
    </row>
    <row r="11" spans="4:16" ht="23.25" customHeight="1">
      <c r="D11" s="298">
        <v>1122</v>
      </c>
      <c r="E11" s="299"/>
      <c r="F11" s="178" t="s">
        <v>59</v>
      </c>
      <c r="G11" s="288"/>
      <c r="H11" s="311">
        <v>357007.8</v>
      </c>
      <c r="I11" s="70"/>
      <c r="J11" s="70"/>
      <c r="K11" s="143">
        <v>233416.25</v>
      </c>
      <c r="L11" s="366"/>
      <c r="M11" s="366"/>
    </row>
    <row r="12" spans="4:16" ht="21" customHeight="1">
      <c r="D12" s="298">
        <v>4159</v>
      </c>
      <c r="E12" s="299"/>
      <c r="F12" s="178" t="s">
        <v>60</v>
      </c>
      <c r="G12" s="288"/>
      <c r="H12" s="311">
        <v>0</v>
      </c>
      <c r="I12" s="64"/>
      <c r="J12" s="64"/>
      <c r="K12" s="143">
        <v>0</v>
      </c>
      <c r="L12" s="366"/>
      <c r="M12" s="366"/>
      <c r="O12" s="48">
        <v>54.45</v>
      </c>
      <c r="P12" s="48"/>
    </row>
    <row r="13" spans="4:16" ht="15.75" customHeight="1">
      <c r="D13" s="299">
        <v>4311</v>
      </c>
      <c r="E13" s="299"/>
      <c r="F13" s="300" t="s">
        <v>61</v>
      </c>
      <c r="G13" s="288"/>
      <c r="H13" s="312">
        <v>1200000</v>
      </c>
      <c r="I13" s="64"/>
      <c r="J13" s="64"/>
      <c r="K13" s="148">
        <v>1000000</v>
      </c>
      <c r="L13" s="367"/>
      <c r="M13" s="367"/>
      <c r="O13" s="48">
        <v>853638.96</v>
      </c>
      <c r="P13" s="48"/>
    </row>
    <row r="14" spans="4:16" ht="15.75" customHeight="1">
      <c r="D14" s="299">
        <v>4319</v>
      </c>
      <c r="E14" s="299"/>
      <c r="F14" s="300" t="s">
        <v>62</v>
      </c>
      <c r="G14" s="288"/>
      <c r="H14" s="312">
        <v>0</v>
      </c>
      <c r="I14" s="64"/>
      <c r="J14" s="64"/>
      <c r="K14" s="145"/>
      <c r="L14" s="368"/>
      <c r="M14" s="368"/>
      <c r="O14" s="48">
        <v>37304.120000000003</v>
      </c>
      <c r="P14" s="48"/>
    </row>
    <row r="15" spans="4:16" ht="15.75" customHeight="1">
      <c r="D15" s="299"/>
      <c r="E15" s="299"/>
      <c r="F15" s="144" t="s">
        <v>65</v>
      </c>
      <c r="G15" s="288"/>
      <c r="H15" s="289">
        <f>SUM(H11:H14)</f>
        <v>1557007.8</v>
      </c>
      <c r="I15" s="64"/>
      <c r="J15" s="64"/>
      <c r="K15" s="146">
        <f>SUM(K11:K14)</f>
        <v>1233416.25</v>
      </c>
      <c r="L15" s="369"/>
      <c r="M15" s="369"/>
      <c r="O15" s="51">
        <f>SUM(O12:O14)</f>
        <v>890997.52999999991</v>
      </c>
    </row>
    <row r="16" spans="4:16" ht="15.75" customHeight="1">
      <c r="D16" s="299"/>
      <c r="E16" s="299"/>
      <c r="F16" s="300" t="s">
        <v>119</v>
      </c>
      <c r="G16" s="288"/>
      <c r="H16" s="312">
        <f>2756392.2-147400</f>
        <v>2608992.2000000002</v>
      </c>
      <c r="I16" s="65"/>
      <c r="J16" s="65"/>
      <c r="K16" s="145">
        <v>3478724.66</v>
      </c>
      <c r="L16" s="368"/>
      <c r="M16" s="368"/>
      <c r="O16" s="48">
        <v>8693412</v>
      </c>
    </row>
    <row r="17" spans="4:26" ht="18.75" customHeight="1">
      <c r="D17" s="10"/>
      <c r="E17" s="10"/>
      <c r="F17" s="313" t="s">
        <v>3</v>
      </c>
      <c r="G17" s="310"/>
      <c r="H17" s="314">
        <f>H15+H16</f>
        <v>4166000</v>
      </c>
      <c r="I17" s="71"/>
      <c r="J17" s="71"/>
      <c r="K17" s="314">
        <f>K15+K16</f>
        <v>4712140.91</v>
      </c>
      <c r="L17" s="370"/>
      <c r="M17" s="370"/>
      <c r="N17" s="5"/>
      <c r="O17" s="51">
        <f>+O15+O16</f>
        <v>9584409.5299999993</v>
      </c>
    </row>
    <row r="18" spans="4:26">
      <c r="I18" s="13"/>
      <c r="J18" s="13"/>
      <c r="L18" s="13"/>
      <c r="M18" s="13"/>
    </row>
    <row r="19" spans="4:26" ht="15" customHeight="1">
      <c r="D19" s="398" t="s">
        <v>101</v>
      </c>
      <c r="E19" s="402" t="s">
        <v>50</v>
      </c>
      <c r="F19" s="313" t="s">
        <v>0</v>
      </c>
      <c r="G19" s="310"/>
      <c r="H19" s="398" t="s">
        <v>2331</v>
      </c>
      <c r="I19" s="69"/>
      <c r="J19" s="69"/>
      <c r="K19" s="398" t="s">
        <v>2333</v>
      </c>
      <c r="L19" s="365"/>
      <c r="M19" s="365"/>
    </row>
    <row r="20" spans="4:26" ht="30.75" customHeight="1">
      <c r="D20" s="398"/>
      <c r="E20" s="403"/>
      <c r="F20" s="313" t="s">
        <v>4</v>
      </c>
      <c r="G20" s="310"/>
      <c r="H20" s="398"/>
      <c r="I20" s="69"/>
      <c r="J20" s="69"/>
      <c r="K20" s="398"/>
      <c r="L20" s="365"/>
      <c r="M20" s="365"/>
    </row>
    <row r="21" spans="4:26" ht="15.75" customHeight="1">
      <c r="D21" s="116">
        <v>5111</v>
      </c>
      <c r="E21" s="116">
        <v>1131</v>
      </c>
      <c r="F21" s="297" t="s">
        <v>5</v>
      </c>
      <c r="G21" s="288"/>
      <c r="H21" s="119">
        <v>1223000</v>
      </c>
      <c r="I21" s="66"/>
      <c r="J21" s="66"/>
      <c r="K21" s="119">
        <v>1370000</v>
      </c>
      <c r="L21" s="362"/>
      <c r="M21" s="362"/>
      <c r="O21" s="48">
        <v>695762.28</v>
      </c>
      <c r="P21" s="48"/>
      <c r="Q21" s="41">
        <v>1370000</v>
      </c>
      <c r="W21" s="41">
        <v>42678.720000000001</v>
      </c>
      <c r="X21" s="41">
        <v>4267.8599999999997</v>
      </c>
      <c r="Y21" s="41">
        <v>4267.8599999999997</v>
      </c>
      <c r="Z21" s="41">
        <v>2454.12</v>
      </c>
    </row>
    <row r="22" spans="4:26" ht="15.75" customHeight="1">
      <c r="D22" s="120">
        <v>5113</v>
      </c>
      <c r="E22" s="120">
        <v>1311</v>
      </c>
      <c r="F22" s="294" t="s">
        <v>123</v>
      </c>
      <c r="G22" s="290"/>
      <c r="H22" s="123">
        <v>106000</v>
      </c>
      <c r="I22" s="66"/>
      <c r="J22" s="66"/>
      <c r="K22" s="123">
        <v>124496.68</v>
      </c>
      <c r="L22" s="362"/>
      <c r="M22" s="362"/>
      <c r="O22" s="48"/>
      <c r="P22" s="48"/>
      <c r="Q22" s="41"/>
      <c r="W22" s="41"/>
      <c r="X22" s="41"/>
      <c r="Y22" s="41"/>
      <c r="Z22" s="41"/>
    </row>
    <row r="23" spans="4:26" ht="24" customHeight="1">
      <c r="D23" s="124">
        <v>5113</v>
      </c>
      <c r="E23" s="124">
        <v>1321</v>
      </c>
      <c r="F23" s="178" t="s">
        <v>6</v>
      </c>
      <c r="G23" s="288"/>
      <c r="H23" s="126">
        <v>48000</v>
      </c>
      <c r="I23" s="66"/>
      <c r="J23" s="66"/>
      <c r="K23" s="126">
        <v>50000</v>
      </c>
      <c r="L23" s="363"/>
      <c r="M23" s="363"/>
      <c r="O23" s="48">
        <v>22775.34</v>
      </c>
      <c r="P23" s="48"/>
      <c r="Q23" s="41">
        <v>50000</v>
      </c>
      <c r="T23" s="5"/>
      <c r="W23" s="41">
        <f>W21/14</f>
        <v>3048.48</v>
      </c>
      <c r="X23" s="41">
        <f t="shared" ref="X23:Z23" si="0">X21/14</f>
        <v>304.84714285714284</v>
      </c>
      <c r="Y23" s="41">
        <f t="shared" si="0"/>
        <v>304.84714285714284</v>
      </c>
      <c r="Z23" s="41">
        <f t="shared" si="0"/>
        <v>175.29428571428571</v>
      </c>
    </row>
    <row r="24" spans="4:26" ht="15.75" customHeight="1">
      <c r="D24" s="116">
        <v>5113</v>
      </c>
      <c r="E24" s="116">
        <v>1323</v>
      </c>
      <c r="F24" s="297" t="s">
        <v>7</v>
      </c>
      <c r="G24" s="288"/>
      <c r="H24" s="126">
        <v>285000</v>
      </c>
      <c r="I24" s="66"/>
      <c r="J24" s="66"/>
      <c r="K24" s="126">
        <v>295000</v>
      </c>
      <c r="L24" s="363"/>
      <c r="M24" s="363"/>
      <c r="O24" s="48">
        <v>31976.48</v>
      </c>
      <c r="P24" s="48"/>
      <c r="Q24" s="41">
        <v>295000</v>
      </c>
      <c r="W24" s="56">
        <f>W23*365</f>
        <v>1112695.2</v>
      </c>
      <c r="X24" s="56">
        <f t="shared" ref="X24:Y24" si="1">X23*365</f>
        <v>111269.20714285714</v>
      </c>
      <c r="Y24" s="56">
        <f t="shared" si="1"/>
        <v>111269.20714285714</v>
      </c>
      <c r="Z24" s="41">
        <f>Z23*4/100</f>
        <v>7.0117714285714285</v>
      </c>
    </row>
    <row r="25" spans="4:26" ht="26.25" customHeight="1">
      <c r="D25" s="124">
        <v>5114</v>
      </c>
      <c r="E25" s="124">
        <v>1411</v>
      </c>
      <c r="F25" s="178" t="s">
        <v>88</v>
      </c>
      <c r="G25" s="288"/>
      <c r="H25" s="126">
        <v>130000</v>
      </c>
      <c r="I25" s="66"/>
      <c r="J25" s="66"/>
      <c r="K25" s="126">
        <v>159000</v>
      </c>
      <c r="L25" s="363"/>
      <c r="M25" s="363"/>
      <c r="O25" s="48">
        <v>76152.150000000009</v>
      </c>
      <c r="P25" s="48"/>
      <c r="Q25" s="49">
        <f>150000*106/100</f>
        <v>159000</v>
      </c>
      <c r="W25" s="41"/>
      <c r="X25" s="41"/>
      <c r="Y25" s="41"/>
      <c r="Z25" s="41">
        <f>SUM(Z23:Z24)</f>
        <v>182.30605714285713</v>
      </c>
    </row>
    <row r="26" spans="4:26" ht="24.75" customHeight="1">
      <c r="D26" s="124">
        <v>5114</v>
      </c>
      <c r="E26" s="124">
        <v>1421</v>
      </c>
      <c r="F26" s="178" t="s">
        <v>8</v>
      </c>
      <c r="G26" s="288"/>
      <c r="H26" s="126">
        <v>73000</v>
      </c>
      <c r="I26" s="66"/>
      <c r="J26" s="66"/>
      <c r="K26" s="126">
        <v>86000</v>
      </c>
      <c r="L26" s="363"/>
      <c r="M26" s="363"/>
      <c r="O26" s="48">
        <v>40838.509999999995</v>
      </c>
      <c r="P26" s="48"/>
      <c r="Q26" s="49">
        <v>85000</v>
      </c>
      <c r="W26" s="41"/>
      <c r="X26" s="41"/>
      <c r="Y26" s="41"/>
      <c r="Z26" s="56">
        <f>Z25*365</f>
        <v>66541.710857142854</v>
      </c>
    </row>
    <row r="27" spans="4:26" ht="26.25" customHeight="1">
      <c r="D27" s="124">
        <v>5114</v>
      </c>
      <c r="E27" s="124">
        <v>1431</v>
      </c>
      <c r="F27" s="178" t="s">
        <v>9</v>
      </c>
      <c r="G27" s="288"/>
      <c r="H27" s="126">
        <v>76000</v>
      </c>
      <c r="I27" s="66"/>
      <c r="J27" s="66"/>
      <c r="K27" s="126">
        <v>95000</v>
      </c>
      <c r="L27" s="363"/>
      <c r="M27" s="363"/>
      <c r="O27" s="48">
        <v>44550.9</v>
      </c>
      <c r="P27" s="48"/>
      <c r="Q27" s="49">
        <v>102000</v>
      </c>
      <c r="W27" s="41"/>
      <c r="X27" s="41"/>
      <c r="Y27" s="41"/>
      <c r="Z27" s="41"/>
    </row>
    <row r="28" spans="4:26" ht="15.75" customHeight="1">
      <c r="D28" s="116">
        <v>5115</v>
      </c>
      <c r="E28" s="116">
        <v>1521</v>
      </c>
      <c r="F28" s="297" t="s">
        <v>10</v>
      </c>
      <c r="G28" s="288"/>
      <c r="H28" s="126">
        <v>640000</v>
      </c>
      <c r="I28" s="66"/>
      <c r="J28" s="66"/>
      <c r="K28" s="126">
        <v>691944.23</v>
      </c>
      <c r="L28" s="363"/>
      <c r="M28" s="363"/>
      <c r="O28" s="48">
        <v>320336.03000000003</v>
      </c>
      <c r="P28" s="48"/>
      <c r="Q28" s="41">
        <v>150000</v>
      </c>
      <c r="W28" s="41">
        <v>2937.27</v>
      </c>
      <c r="X28" s="41">
        <v>293.73</v>
      </c>
      <c r="Y28" s="41">
        <v>293.73</v>
      </c>
      <c r="Z28" s="41">
        <v>818.04</v>
      </c>
    </row>
    <row r="29" spans="4:26" ht="24" customHeight="1">
      <c r="D29" s="124">
        <v>5115</v>
      </c>
      <c r="E29" s="124">
        <v>1551</v>
      </c>
      <c r="F29" s="178" t="s">
        <v>63</v>
      </c>
      <c r="G29" s="288"/>
      <c r="H29" s="126">
        <v>0</v>
      </c>
      <c r="I29" s="67"/>
      <c r="J29" s="67"/>
      <c r="K29" s="126">
        <v>0</v>
      </c>
      <c r="L29" s="363"/>
      <c r="M29" s="363"/>
      <c r="O29" s="48">
        <v>1500</v>
      </c>
      <c r="P29" s="48"/>
      <c r="Q29" s="41">
        <v>0</v>
      </c>
      <c r="W29" s="41">
        <v>490.7</v>
      </c>
      <c r="X29" s="41">
        <v>49.07</v>
      </c>
      <c r="Y29" s="41">
        <v>49.07</v>
      </c>
      <c r="Z29" s="41">
        <v>204.51</v>
      </c>
    </row>
    <row r="30" spans="4:26" ht="15.75" customHeight="1">
      <c r="D30" s="116">
        <v>5115</v>
      </c>
      <c r="E30" s="116">
        <v>1592</v>
      </c>
      <c r="F30" s="297" t="s">
        <v>12</v>
      </c>
      <c r="G30" s="288"/>
      <c r="H30" s="126">
        <v>122300</v>
      </c>
      <c r="I30" s="66"/>
      <c r="J30" s="66"/>
      <c r="K30" s="126">
        <v>137000</v>
      </c>
      <c r="L30" s="363"/>
      <c r="M30" s="363"/>
      <c r="O30" s="48">
        <v>68250.299999999988</v>
      </c>
      <c r="P30" s="48"/>
      <c r="Q30" s="41" t="e">
        <f>X46</f>
        <v>#REF!</v>
      </c>
      <c r="W30" s="5">
        <f>SUM(W28:W29)</f>
        <v>3427.97</v>
      </c>
      <c r="X30" s="5">
        <f t="shared" ref="X30:Z30" si="2">SUM(X28:X29)</f>
        <v>342.8</v>
      </c>
      <c r="Y30" s="5">
        <f t="shared" si="2"/>
        <v>342.8</v>
      </c>
      <c r="Z30" s="5">
        <f t="shared" si="2"/>
        <v>1022.55</v>
      </c>
    </row>
    <row r="31" spans="4:26" ht="15.75" customHeight="1">
      <c r="D31" s="116">
        <v>5115</v>
      </c>
      <c r="E31" s="116">
        <v>1593</v>
      </c>
      <c r="F31" s="297" t="s">
        <v>13</v>
      </c>
      <c r="G31" s="288"/>
      <c r="H31" s="126">
        <v>122300</v>
      </c>
      <c r="I31" s="66"/>
      <c r="J31" s="66"/>
      <c r="K31" s="126">
        <v>137000</v>
      </c>
      <c r="L31" s="363"/>
      <c r="M31" s="363"/>
      <c r="O31" s="48">
        <v>68250.299999999988</v>
      </c>
      <c r="P31" s="48"/>
      <c r="Q31" s="41" t="e">
        <f>Y46</f>
        <v>#REF!</v>
      </c>
      <c r="Z31" s="41">
        <f>Z30/7</f>
        <v>146.07857142857142</v>
      </c>
    </row>
    <row r="32" spans="4:26" ht="18.75" customHeight="1">
      <c r="D32" s="116">
        <v>5115</v>
      </c>
      <c r="E32" s="116">
        <v>1594</v>
      </c>
      <c r="F32" s="297" t="s">
        <v>11</v>
      </c>
      <c r="G32" s="288"/>
      <c r="H32" s="126">
        <v>93000</v>
      </c>
      <c r="I32" s="66"/>
      <c r="J32" s="66"/>
      <c r="K32" s="126">
        <v>130000</v>
      </c>
      <c r="L32" s="363"/>
      <c r="M32" s="363"/>
      <c r="O32" s="48">
        <v>62823.66</v>
      </c>
      <c r="P32" s="48"/>
      <c r="Q32" s="41" t="e">
        <f>Z46</f>
        <v>#REF!</v>
      </c>
      <c r="W32" s="5">
        <f>W30/7</f>
        <v>489.71</v>
      </c>
      <c r="X32" s="5">
        <f t="shared" ref="X32:Y32" si="3">X30/7</f>
        <v>48.971428571428575</v>
      </c>
      <c r="Y32" s="5">
        <f t="shared" si="3"/>
        <v>48.971428571428575</v>
      </c>
      <c r="Z32" s="41">
        <f>Z31*4/100</f>
        <v>5.8431428571428565</v>
      </c>
    </row>
    <row r="33" spans="2:26" ht="30" customHeight="1">
      <c r="D33" s="315" t="s">
        <v>54</v>
      </c>
      <c r="E33" s="315"/>
      <c r="F33" s="316" t="s">
        <v>14</v>
      </c>
      <c r="G33" s="317"/>
      <c r="H33" s="318">
        <f>SUM(H21:H32)</f>
        <v>2918600</v>
      </c>
      <c r="I33" s="67"/>
      <c r="J33" s="67"/>
      <c r="K33" s="318">
        <f>SUM(K21:K32)</f>
        <v>3275440.9099999997</v>
      </c>
      <c r="L33" s="371"/>
      <c r="M33" s="371"/>
      <c r="N33" s="6"/>
      <c r="O33" s="52">
        <f>SUM(O21:O32)</f>
        <v>1433215.95</v>
      </c>
      <c r="Q33" s="52" t="e">
        <f>SUM(Q21:Q32)</f>
        <v>#REF!</v>
      </c>
      <c r="Z33" s="41">
        <f>SUM(Z31:Z32)</f>
        <v>151.92171428571427</v>
      </c>
    </row>
    <row r="34" spans="2:26" ht="15" customHeight="1">
      <c r="D34" s="82"/>
      <c r="E34" s="82"/>
      <c r="F34" s="83"/>
      <c r="G34" s="73"/>
      <c r="H34" s="67"/>
      <c r="I34" s="67"/>
      <c r="J34" s="67"/>
      <c r="K34" s="67"/>
      <c r="L34" s="67"/>
      <c r="M34" s="67"/>
      <c r="N34" s="6"/>
      <c r="O34" s="52"/>
      <c r="Q34" s="52"/>
      <c r="Z34" s="41"/>
    </row>
    <row r="35" spans="2:26" ht="15" customHeight="1">
      <c r="D35" s="82"/>
      <c r="E35" s="82"/>
      <c r="F35" s="83"/>
      <c r="G35" s="73"/>
      <c r="H35" s="67"/>
      <c r="I35" s="67"/>
      <c r="J35" s="67"/>
      <c r="K35" s="67"/>
      <c r="L35" s="67"/>
      <c r="M35" s="67"/>
      <c r="N35" s="6"/>
      <c r="O35" s="52"/>
      <c r="Q35" s="52"/>
      <c r="Z35" s="41"/>
    </row>
    <row r="36" spans="2:26" ht="15" customHeight="1">
      <c r="D36" s="82"/>
      <c r="E36" s="82"/>
      <c r="F36" s="83"/>
      <c r="G36" s="73"/>
      <c r="H36" s="67"/>
      <c r="I36" s="67"/>
      <c r="J36" s="67"/>
      <c r="K36" s="67"/>
      <c r="L36" s="67"/>
      <c r="M36" s="67"/>
      <c r="N36" s="6"/>
      <c r="O36" s="52"/>
      <c r="Q36" s="52"/>
      <c r="Z36" s="41"/>
    </row>
    <row r="37" spans="2:26" ht="15" customHeight="1">
      <c r="D37" s="82"/>
      <c r="E37" s="82"/>
      <c r="F37" s="83"/>
      <c r="G37" s="73"/>
      <c r="H37" s="67"/>
      <c r="I37" s="67"/>
      <c r="J37" s="67"/>
      <c r="K37" s="67"/>
      <c r="L37" s="67"/>
      <c r="M37" s="67"/>
      <c r="N37" s="6"/>
      <c r="O37" s="52"/>
      <c r="Q37" s="52"/>
      <c r="Z37" s="41"/>
    </row>
    <row r="38" spans="2:26" ht="15" customHeight="1">
      <c r="D38" s="398" t="s">
        <v>101</v>
      </c>
      <c r="E38" s="402" t="s">
        <v>50</v>
      </c>
      <c r="F38" s="313" t="s">
        <v>0</v>
      </c>
      <c r="G38" s="310"/>
      <c r="H38" s="398" t="s">
        <v>2331</v>
      </c>
      <c r="I38" s="69"/>
      <c r="J38" s="69"/>
      <c r="K38" s="398" t="s">
        <v>2333</v>
      </c>
      <c r="L38" s="67"/>
      <c r="M38" s="67"/>
      <c r="N38" s="6"/>
      <c r="O38" s="52"/>
      <c r="Q38" s="52"/>
      <c r="Z38" s="41"/>
    </row>
    <row r="39" spans="2:26" ht="35.25" customHeight="1">
      <c r="D39" s="398"/>
      <c r="E39" s="403"/>
      <c r="F39" s="313" t="s">
        <v>4</v>
      </c>
      <c r="G39" s="310"/>
      <c r="H39" s="398"/>
      <c r="I39" s="69"/>
      <c r="J39" s="69"/>
      <c r="K39" s="398"/>
      <c r="L39" s="67"/>
      <c r="M39" s="67"/>
      <c r="N39" s="6"/>
      <c r="O39" s="52"/>
      <c r="Q39" s="52"/>
      <c r="Z39" s="41"/>
    </row>
    <row r="40" spans="2:26" ht="15" customHeight="1">
      <c r="D40" s="82"/>
      <c r="E40" s="82"/>
      <c r="F40" s="83"/>
      <c r="G40" s="73"/>
      <c r="H40" s="67"/>
      <c r="I40" s="67"/>
      <c r="J40" s="67"/>
      <c r="K40" s="67"/>
      <c r="L40" s="67"/>
      <c r="M40" s="67"/>
      <c r="N40" s="6"/>
      <c r="O40" s="52"/>
      <c r="Q40" s="52"/>
      <c r="Z40" s="41"/>
    </row>
    <row r="41" spans="2:26" ht="15.75" customHeight="1">
      <c r="B41" s="13"/>
      <c r="D41" s="116">
        <v>5121</v>
      </c>
      <c r="E41" s="116">
        <v>2111</v>
      </c>
      <c r="F41" s="297" t="s">
        <v>15</v>
      </c>
      <c r="G41" s="288"/>
      <c r="H41" s="126">
        <v>18000</v>
      </c>
      <c r="I41" s="64"/>
      <c r="J41" s="64"/>
      <c r="K41" s="126">
        <v>24000</v>
      </c>
      <c r="L41" s="363"/>
      <c r="M41" s="363"/>
      <c r="O41" s="48">
        <v>17539.22</v>
      </c>
      <c r="P41" s="48"/>
      <c r="Q41" s="41">
        <v>24000</v>
      </c>
    </row>
    <row r="42" spans="2:26" ht="15.75" customHeight="1">
      <c r="D42" s="116">
        <v>5121</v>
      </c>
      <c r="E42" s="116">
        <v>2141</v>
      </c>
      <c r="F42" s="297" t="s">
        <v>16</v>
      </c>
      <c r="G42" s="288"/>
      <c r="H42" s="126">
        <v>25200</v>
      </c>
      <c r="I42" s="64"/>
      <c r="J42" s="64"/>
      <c r="K42" s="126">
        <v>25000</v>
      </c>
      <c r="L42" s="363"/>
      <c r="M42" s="363"/>
      <c r="O42" s="48">
        <v>10944.08</v>
      </c>
      <c r="P42" s="48"/>
      <c r="Q42" s="41">
        <v>25000</v>
      </c>
    </row>
    <row r="43" spans="2:26" ht="14.25" customHeight="1">
      <c r="D43" s="116">
        <v>5121</v>
      </c>
      <c r="E43" s="116">
        <v>2161</v>
      </c>
      <c r="F43" s="297" t="s">
        <v>17</v>
      </c>
      <c r="G43" s="288"/>
      <c r="H43" s="126">
        <v>7500</v>
      </c>
      <c r="I43" s="64"/>
      <c r="J43" s="64"/>
      <c r="K43" s="126">
        <v>9000</v>
      </c>
      <c r="L43" s="363"/>
      <c r="M43" s="363"/>
      <c r="O43" s="48">
        <v>3630.6800000000003</v>
      </c>
      <c r="P43" s="48"/>
      <c r="Q43" s="41">
        <v>9000</v>
      </c>
    </row>
    <row r="44" spans="2:26" ht="14.25" customHeight="1">
      <c r="D44" s="120">
        <v>5122</v>
      </c>
      <c r="E44" s="120">
        <v>2211</v>
      </c>
      <c r="F44" s="294" t="s">
        <v>99</v>
      </c>
      <c r="G44" s="290"/>
      <c r="H44" s="127">
        <v>9000</v>
      </c>
      <c r="I44" s="64"/>
      <c r="J44" s="64"/>
      <c r="K44" s="127">
        <v>10000</v>
      </c>
      <c r="L44" s="363"/>
      <c r="M44" s="363"/>
      <c r="O44" s="48"/>
      <c r="P44" s="48"/>
      <c r="Q44" s="41"/>
    </row>
    <row r="45" spans="2:26" ht="16.5" customHeight="1">
      <c r="D45" s="124">
        <v>5124</v>
      </c>
      <c r="E45" s="124">
        <v>2461</v>
      </c>
      <c r="F45" s="178" t="s">
        <v>89</v>
      </c>
      <c r="G45" s="288"/>
      <c r="H45" s="126">
        <v>1200</v>
      </c>
      <c r="I45" s="64"/>
      <c r="J45" s="64"/>
      <c r="K45" s="126">
        <v>2400</v>
      </c>
      <c r="L45" s="363"/>
      <c r="M45" s="363"/>
      <c r="N45" s="6"/>
      <c r="O45" s="61">
        <v>5041.58</v>
      </c>
      <c r="P45" s="48"/>
      <c r="Q45" s="60">
        <f>200*12</f>
        <v>2400</v>
      </c>
      <c r="W45" s="5" t="e">
        <f>W24+#REF!</f>
        <v>#REF!</v>
      </c>
      <c r="X45" s="5" t="e">
        <f>X24+#REF!</f>
        <v>#REF!</v>
      </c>
      <c r="Y45" s="5" t="e">
        <f>Y24+#REF!</f>
        <v>#REF!</v>
      </c>
      <c r="Z45" s="5" t="e">
        <f>+Z26+#REF!</f>
        <v>#REF!</v>
      </c>
    </row>
    <row r="46" spans="2:26" ht="20.25" customHeight="1">
      <c r="D46" s="124">
        <v>5125</v>
      </c>
      <c r="E46" s="124">
        <v>2531</v>
      </c>
      <c r="F46" s="178" t="s">
        <v>18</v>
      </c>
      <c r="G46" s="288"/>
      <c r="H46" s="126">
        <v>1800</v>
      </c>
      <c r="I46" s="64"/>
      <c r="J46" s="64"/>
      <c r="K46" s="126">
        <v>2400</v>
      </c>
      <c r="L46" s="363"/>
      <c r="M46" s="363"/>
      <c r="O46" s="48">
        <v>0</v>
      </c>
      <c r="P46" s="48"/>
      <c r="Q46" s="60">
        <v>2400</v>
      </c>
      <c r="W46" s="57" t="e">
        <f>W45*106/100</f>
        <v>#REF!</v>
      </c>
      <c r="X46" s="57" t="e">
        <f t="shared" ref="X46:Z46" si="4">X45*106/100</f>
        <v>#REF!</v>
      </c>
      <c r="Y46" s="57" t="e">
        <f t="shared" si="4"/>
        <v>#REF!</v>
      </c>
      <c r="Z46" s="57" t="e">
        <f t="shared" si="4"/>
        <v>#REF!</v>
      </c>
    </row>
    <row r="47" spans="2:26" ht="27" customHeight="1">
      <c r="D47" s="124">
        <v>5126</v>
      </c>
      <c r="E47" s="124">
        <v>2612</v>
      </c>
      <c r="F47" s="178" t="s">
        <v>20</v>
      </c>
      <c r="G47" s="288"/>
      <c r="H47" s="126">
        <v>12000</v>
      </c>
      <c r="I47" s="64"/>
      <c r="J47" s="64"/>
      <c r="K47" s="126">
        <v>12000</v>
      </c>
      <c r="L47" s="363"/>
      <c r="M47" s="363"/>
      <c r="O47" s="61">
        <v>4500</v>
      </c>
      <c r="P47" s="48"/>
      <c r="Q47" s="60">
        <v>12000</v>
      </c>
    </row>
    <row r="48" spans="2:26" ht="27.75" customHeight="1">
      <c r="D48" s="124">
        <v>5126</v>
      </c>
      <c r="E48" s="124">
        <v>2613</v>
      </c>
      <c r="F48" s="178" t="s">
        <v>19</v>
      </c>
      <c r="G48" s="288"/>
      <c r="H48" s="126">
        <v>75000</v>
      </c>
      <c r="I48" s="64"/>
      <c r="J48" s="64"/>
      <c r="K48" s="126">
        <v>60000</v>
      </c>
      <c r="L48" s="363"/>
      <c r="M48" s="363"/>
      <c r="O48" s="61">
        <v>20000</v>
      </c>
      <c r="P48" s="48"/>
      <c r="Q48" s="60">
        <v>60000</v>
      </c>
    </row>
    <row r="49" spans="4:27" ht="17.25" customHeight="1">
      <c r="D49" s="128">
        <v>5127</v>
      </c>
      <c r="E49" s="128">
        <v>2721</v>
      </c>
      <c r="F49" s="295" t="s">
        <v>124</v>
      </c>
      <c r="G49" s="122"/>
      <c r="H49" s="127">
        <v>2000</v>
      </c>
      <c r="I49" s="64"/>
      <c r="J49" s="64"/>
      <c r="K49" s="127">
        <v>1500</v>
      </c>
      <c r="L49" s="363"/>
      <c r="M49" s="363"/>
      <c r="O49" s="61"/>
      <c r="P49" s="48"/>
      <c r="Q49" s="60"/>
    </row>
    <row r="50" spans="4:27" ht="15.75" customHeight="1">
      <c r="D50" s="116">
        <v>5129</v>
      </c>
      <c r="E50" s="116">
        <v>2911</v>
      </c>
      <c r="F50" s="297" t="s">
        <v>21</v>
      </c>
      <c r="G50" s="288"/>
      <c r="H50" s="126">
        <v>5000</v>
      </c>
      <c r="I50" s="64"/>
      <c r="J50" s="64"/>
      <c r="K50" s="126">
        <v>5000</v>
      </c>
      <c r="L50" s="363"/>
      <c r="M50" s="363"/>
      <c r="O50" s="48">
        <v>8449.6</v>
      </c>
      <c r="P50" s="48"/>
      <c r="Q50" s="41">
        <v>10000</v>
      </c>
      <c r="W50" s="5" t="e">
        <f>W46/365</f>
        <v>#REF!</v>
      </c>
      <c r="X50" s="5" t="e">
        <f t="shared" ref="X50:Z50" si="5">X46/365</f>
        <v>#REF!</v>
      </c>
      <c r="Y50" s="5" t="e">
        <f t="shared" si="5"/>
        <v>#REF!</v>
      </c>
      <c r="Z50" s="5" t="e">
        <f t="shared" si="5"/>
        <v>#REF!</v>
      </c>
    </row>
    <row r="51" spans="4:27" ht="15.75" customHeight="1">
      <c r="D51" s="120">
        <v>5129</v>
      </c>
      <c r="E51" s="120">
        <v>2921</v>
      </c>
      <c r="F51" s="294" t="s">
        <v>90</v>
      </c>
      <c r="G51" s="290"/>
      <c r="H51" s="127">
        <v>1800</v>
      </c>
      <c r="I51" s="64"/>
      <c r="J51" s="64"/>
      <c r="K51" s="127">
        <v>1800</v>
      </c>
      <c r="L51" s="363"/>
      <c r="M51" s="363"/>
      <c r="O51" s="48"/>
      <c r="P51" s="48"/>
      <c r="Q51" s="41">
        <v>1800</v>
      </c>
      <c r="W51" s="5"/>
      <c r="X51" s="5"/>
      <c r="Y51" s="5"/>
      <c r="Z51" s="5"/>
    </row>
    <row r="52" spans="4:27" ht="16.5" customHeight="1">
      <c r="D52" s="120">
        <v>5129</v>
      </c>
      <c r="E52" s="120">
        <v>2941</v>
      </c>
      <c r="F52" s="294" t="s">
        <v>91</v>
      </c>
      <c r="G52" s="290"/>
      <c r="H52" s="127">
        <v>4000</v>
      </c>
      <c r="I52" s="64"/>
      <c r="J52" s="64"/>
      <c r="K52" s="127">
        <v>3000</v>
      </c>
      <c r="L52" s="363"/>
      <c r="M52" s="363"/>
      <c r="O52" s="48"/>
      <c r="P52" s="48"/>
      <c r="Q52" s="41">
        <v>3000</v>
      </c>
      <c r="W52" s="5"/>
      <c r="X52" s="5"/>
      <c r="Y52" s="5"/>
      <c r="Z52" s="5"/>
    </row>
    <row r="53" spans="4:27" ht="16.5" customHeight="1">
      <c r="D53" s="120">
        <v>5129</v>
      </c>
      <c r="E53" s="120">
        <v>2961</v>
      </c>
      <c r="F53" s="294" t="s">
        <v>125</v>
      </c>
      <c r="G53" s="290"/>
      <c r="H53" s="127">
        <v>5000</v>
      </c>
      <c r="I53" s="64"/>
      <c r="J53" s="64"/>
      <c r="K53" s="127">
        <v>3500</v>
      </c>
      <c r="L53" s="363"/>
      <c r="M53" s="363"/>
      <c r="O53" s="48"/>
      <c r="P53" s="48"/>
      <c r="Q53" s="41"/>
      <c r="W53" s="5"/>
      <c r="X53" s="5"/>
      <c r="Y53" s="5"/>
      <c r="Z53" s="5"/>
    </row>
    <row r="54" spans="4:27" ht="35.25" customHeight="1">
      <c r="D54" s="308" t="s">
        <v>55</v>
      </c>
      <c r="E54" s="308"/>
      <c r="F54" s="309" t="s">
        <v>22</v>
      </c>
      <c r="G54" s="310"/>
      <c r="H54" s="296">
        <f>SUM(H41:H53)</f>
        <v>167500</v>
      </c>
      <c r="I54" s="64"/>
      <c r="J54" s="64"/>
      <c r="K54" s="296">
        <f>SUM(K41:K53)</f>
        <v>159600</v>
      </c>
      <c r="L54" s="371"/>
      <c r="M54" s="371"/>
      <c r="N54" s="6"/>
      <c r="O54" s="52">
        <f>SUM(O41:O50)</f>
        <v>70105.16</v>
      </c>
      <c r="Q54" s="52">
        <f>SUM(Q41:Q52)</f>
        <v>149600</v>
      </c>
      <c r="W54" s="5"/>
      <c r="Z54" s="58" t="e">
        <f>W50+X50+Y50+Z50</f>
        <v>#REF!</v>
      </c>
      <c r="AA54" s="11" t="s">
        <v>79</v>
      </c>
    </row>
    <row r="55" spans="4:27" ht="15" customHeight="1">
      <c r="D55" s="82"/>
      <c r="E55" s="82"/>
      <c r="F55" s="83"/>
      <c r="G55" s="73"/>
      <c r="H55" s="64"/>
      <c r="I55" s="64"/>
      <c r="J55" s="64"/>
      <c r="K55" s="64"/>
      <c r="L55" s="64"/>
      <c r="M55" s="64"/>
      <c r="N55" s="6"/>
      <c r="O55" s="52"/>
      <c r="Q55" s="52"/>
      <c r="W55" s="5"/>
      <c r="Z55" s="58"/>
      <c r="AA55" s="11"/>
    </row>
    <row r="56" spans="4:27" ht="15" customHeight="1">
      <c r="D56" s="78"/>
      <c r="E56" s="78"/>
      <c r="F56" s="378"/>
      <c r="G56" s="378"/>
      <c r="H56" s="378"/>
      <c r="I56" s="64"/>
      <c r="J56" s="64"/>
      <c r="K56" s="64"/>
      <c r="L56" s="64"/>
      <c r="M56" s="64"/>
      <c r="N56" s="6"/>
      <c r="O56" s="52"/>
      <c r="Q56" s="52"/>
      <c r="W56" s="5"/>
      <c r="Z56" s="58"/>
      <c r="AA56" s="11"/>
    </row>
    <row r="57" spans="4:27" ht="15" customHeight="1">
      <c r="D57" s="398" t="s">
        <v>101</v>
      </c>
      <c r="E57" s="402" t="s">
        <v>50</v>
      </c>
      <c r="F57" s="313" t="s">
        <v>0</v>
      </c>
      <c r="G57" s="310"/>
      <c r="H57" s="398" t="s">
        <v>2277</v>
      </c>
      <c r="I57" s="64"/>
      <c r="J57" s="64"/>
      <c r="K57" s="398" t="s">
        <v>2332</v>
      </c>
      <c r="L57" s="365"/>
      <c r="M57" s="365"/>
      <c r="N57" s="6"/>
      <c r="O57" s="52"/>
      <c r="Q57" s="52"/>
      <c r="W57" s="5"/>
      <c r="Z57" s="58"/>
      <c r="AA57" s="11"/>
    </row>
    <row r="58" spans="4:27" ht="30" customHeight="1">
      <c r="D58" s="398"/>
      <c r="E58" s="403"/>
      <c r="F58" s="313" t="s">
        <v>4</v>
      </c>
      <c r="G58" s="310"/>
      <c r="H58" s="398"/>
      <c r="I58" s="64"/>
      <c r="J58" s="64"/>
      <c r="K58" s="398"/>
      <c r="L58" s="365"/>
      <c r="M58" s="365"/>
      <c r="N58" s="6"/>
      <c r="O58" s="52"/>
      <c r="Q58" s="52"/>
      <c r="W58" s="5"/>
      <c r="Z58" s="58"/>
      <c r="AA58" s="11"/>
    </row>
    <row r="59" spans="4:27" ht="15.75" customHeight="1">
      <c r="D59" s="116">
        <v>5131</v>
      </c>
      <c r="E59" s="116">
        <v>3111</v>
      </c>
      <c r="F59" s="297" t="s">
        <v>23</v>
      </c>
      <c r="G59" s="132"/>
      <c r="H59" s="126">
        <v>18000</v>
      </c>
      <c r="I59" s="68"/>
      <c r="J59" s="68"/>
      <c r="K59" s="126">
        <v>18000</v>
      </c>
      <c r="L59" s="363"/>
      <c r="M59" s="363"/>
      <c r="O59" s="48">
        <v>6724</v>
      </c>
      <c r="P59" s="48"/>
      <c r="Q59" s="41">
        <v>13000</v>
      </c>
      <c r="W59" s="41"/>
    </row>
    <row r="60" spans="4:27" ht="15.75" customHeight="1">
      <c r="D60" s="116">
        <v>5131</v>
      </c>
      <c r="E60" s="116">
        <v>3131</v>
      </c>
      <c r="F60" s="297" t="s">
        <v>24</v>
      </c>
      <c r="G60" s="161"/>
      <c r="H60" s="126">
        <v>4800</v>
      </c>
      <c r="I60" s="68"/>
      <c r="J60" s="68"/>
      <c r="K60" s="126">
        <v>10000</v>
      </c>
      <c r="L60" s="363"/>
      <c r="M60" s="363"/>
      <c r="O60" s="48">
        <v>4916.5</v>
      </c>
      <c r="P60" s="48"/>
      <c r="Q60" s="41">
        <v>10000</v>
      </c>
      <c r="W60" s="41"/>
      <c r="X60" s="41"/>
      <c r="Z60" s="50" t="e">
        <f>+Z54*10</f>
        <v>#REF!</v>
      </c>
      <c r="AA60" s="2" t="s">
        <v>80</v>
      </c>
    </row>
    <row r="61" spans="4:27" ht="15.75" customHeight="1">
      <c r="D61" s="116">
        <v>5131</v>
      </c>
      <c r="E61" s="116">
        <v>3141</v>
      </c>
      <c r="F61" s="297" t="s">
        <v>25</v>
      </c>
      <c r="G61" s="161"/>
      <c r="H61" s="126">
        <v>36000</v>
      </c>
      <c r="I61" s="68"/>
      <c r="J61" s="68"/>
      <c r="K61" s="126">
        <v>36000</v>
      </c>
      <c r="L61" s="363"/>
      <c r="M61" s="363"/>
      <c r="O61" s="48">
        <v>19214</v>
      </c>
      <c r="P61" s="48"/>
      <c r="Q61" s="41">
        <v>36000</v>
      </c>
      <c r="W61" s="41"/>
      <c r="X61" s="41"/>
    </row>
    <row r="62" spans="4:27" ht="15.75" customHeight="1">
      <c r="D62" s="116">
        <v>5131</v>
      </c>
      <c r="E62" s="116">
        <v>3151</v>
      </c>
      <c r="F62" s="297" t="s">
        <v>26</v>
      </c>
      <c r="G62" s="161"/>
      <c r="H62" s="126">
        <v>35000</v>
      </c>
      <c r="I62" s="68"/>
      <c r="J62" s="68"/>
      <c r="K62" s="126">
        <v>36000</v>
      </c>
      <c r="L62" s="363"/>
      <c r="M62" s="363"/>
      <c r="O62" s="48">
        <v>19081.5</v>
      </c>
      <c r="P62" s="48"/>
      <c r="Q62" s="41">
        <v>36000</v>
      </c>
      <c r="W62" s="5"/>
      <c r="X62" s="41"/>
      <c r="Z62" s="59" t="e">
        <f>Z54*60</f>
        <v>#REF!</v>
      </c>
      <c r="AA62" s="2" t="s">
        <v>81</v>
      </c>
    </row>
    <row r="63" spans="4:27" ht="15.75" customHeight="1">
      <c r="D63" s="116">
        <v>5131</v>
      </c>
      <c r="E63" s="116">
        <v>3171</v>
      </c>
      <c r="F63" s="297" t="s">
        <v>126</v>
      </c>
      <c r="G63" s="161"/>
      <c r="H63" s="126">
        <v>9000</v>
      </c>
      <c r="I63" s="68"/>
      <c r="J63" s="68"/>
      <c r="K63" s="126">
        <v>7000</v>
      </c>
      <c r="L63" s="363"/>
      <c r="M63" s="363"/>
      <c r="O63" s="48">
        <v>0</v>
      </c>
      <c r="P63" s="48"/>
      <c r="Q63" s="41">
        <v>0</v>
      </c>
      <c r="X63" s="41"/>
    </row>
    <row r="64" spans="4:27" ht="17.25" customHeight="1">
      <c r="D64" s="124">
        <v>5133</v>
      </c>
      <c r="E64" s="133">
        <v>3311</v>
      </c>
      <c r="F64" s="178" t="s">
        <v>87</v>
      </c>
      <c r="G64" s="161"/>
      <c r="H64" s="126">
        <v>435000</v>
      </c>
      <c r="I64" s="64"/>
      <c r="J64" s="64"/>
      <c r="K64" s="126">
        <v>435400</v>
      </c>
      <c r="L64" s="363"/>
      <c r="M64" s="363"/>
      <c r="O64" s="61">
        <v>120640</v>
      </c>
      <c r="P64" s="48"/>
      <c r="Q64" s="60">
        <f>18850*2*12</f>
        <v>452400</v>
      </c>
      <c r="X64" s="41"/>
    </row>
    <row r="65" spans="4:27" ht="15.75" customHeight="1">
      <c r="D65" s="116">
        <v>5133</v>
      </c>
      <c r="E65" s="116">
        <v>3312</v>
      </c>
      <c r="F65" s="297" t="s">
        <v>93</v>
      </c>
      <c r="G65" s="161"/>
      <c r="H65" s="126">
        <v>30000</v>
      </c>
      <c r="I65" s="68"/>
      <c r="J65" s="68"/>
      <c r="K65" s="126">
        <v>25000</v>
      </c>
      <c r="L65" s="363"/>
      <c r="M65" s="363"/>
      <c r="O65" s="48">
        <v>0</v>
      </c>
      <c r="P65" s="48"/>
      <c r="Q65" s="41">
        <v>15000</v>
      </c>
      <c r="X65" s="41">
        <f>12007.52+15.67+15.67+6.27+6.27+18.8</f>
        <v>12070.2</v>
      </c>
      <c r="Y65" s="2" t="s">
        <v>113</v>
      </c>
      <c r="Z65" s="41">
        <f>11607.29+60.58</f>
        <v>11667.87</v>
      </c>
      <c r="AA65" s="2" t="s">
        <v>82</v>
      </c>
    </row>
    <row r="66" spans="4:27" ht="15.75" customHeight="1">
      <c r="D66" s="120">
        <v>5133</v>
      </c>
      <c r="E66" s="120">
        <v>3313</v>
      </c>
      <c r="F66" s="294" t="s">
        <v>94</v>
      </c>
      <c r="G66" s="301"/>
      <c r="H66" s="127">
        <v>0</v>
      </c>
      <c r="I66" s="68"/>
      <c r="J66" s="68"/>
      <c r="K66" s="127">
        <v>100000</v>
      </c>
      <c r="L66" s="363"/>
      <c r="M66" s="363"/>
      <c r="O66" s="48"/>
      <c r="P66" s="48"/>
      <c r="Q66" s="41"/>
      <c r="X66" s="41"/>
      <c r="Z66" s="41"/>
    </row>
    <row r="67" spans="4:27" ht="15.75" customHeight="1">
      <c r="D67" s="116">
        <v>5133</v>
      </c>
      <c r="E67" s="116">
        <v>3361</v>
      </c>
      <c r="F67" s="297" t="s">
        <v>28</v>
      </c>
      <c r="G67" s="161"/>
      <c r="H67" s="126">
        <v>3600</v>
      </c>
      <c r="I67" s="68"/>
      <c r="J67" s="68"/>
      <c r="K67" s="126">
        <v>3000</v>
      </c>
      <c r="L67" s="363"/>
      <c r="M67" s="363"/>
      <c r="O67" s="48">
        <v>957</v>
      </c>
      <c r="P67" s="48"/>
      <c r="Q67" s="41">
        <v>3000</v>
      </c>
      <c r="X67" s="41">
        <f>X65/30*365</f>
        <v>146854.1</v>
      </c>
      <c r="Z67" s="50">
        <f>Z65/29*365</f>
        <v>146854.22586206897</v>
      </c>
      <c r="AA67" s="11" t="s">
        <v>83</v>
      </c>
    </row>
    <row r="68" spans="4:27" ht="15.75" customHeight="1">
      <c r="D68" s="120">
        <v>5133</v>
      </c>
      <c r="E68" s="120">
        <v>3363</v>
      </c>
      <c r="F68" s="294" t="s">
        <v>95</v>
      </c>
      <c r="G68" s="301"/>
      <c r="H68" s="127">
        <v>1500</v>
      </c>
      <c r="I68" s="68"/>
      <c r="J68" s="68"/>
      <c r="K68" s="127">
        <v>1500</v>
      </c>
      <c r="L68" s="363"/>
      <c r="M68" s="363"/>
      <c r="O68" s="48"/>
      <c r="P68" s="48"/>
      <c r="Q68" s="41">
        <v>1500</v>
      </c>
      <c r="X68" s="41"/>
      <c r="Z68" s="50">
        <f>Z67*106/100</f>
        <v>155665.4794137931</v>
      </c>
      <c r="AA68" s="11"/>
    </row>
    <row r="69" spans="4:27" ht="15.75" customHeight="1">
      <c r="D69" s="116">
        <v>5133</v>
      </c>
      <c r="E69" s="116">
        <v>3381</v>
      </c>
      <c r="F69" s="297" t="s">
        <v>29</v>
      </c>
      <c r="G69" s="161"/>
      <c r="H69" s="126">
        <v>12000</v>
      </c>
      <c r="I69" s="68"/>
      <c r="J69" s="68"/>
      <c r="K69" s="126">
        <v>10000</v>
      </c>
      <c r="L69" s="363"/>
      <c r="M69" s="363"/>
      <c r="O69" s="48">
        <v>5661.53</v>
      </c>
      <c r="P69" s="48"/>
      <c r="Q69" s="41">
        <v>10000</v>
      </c>
      <c r="X69" s="41"/>
      <c r="Z69" s="41"/>
    </row>
    <row r="70" spans="4:27" ht="26.25" customHeight="1">
      <c r="D70" s="124">
        <v>5134</v>
      </c>
      <c r="E70" s="124">
        <v>3441</v>
      </c>
      <c r="F70" s="178" t="s">
        <v>31</v>
      </c>
      <c r="G70" s="161"/>
      <c r="H70" s="126">
        <v>30000</v>
      </c>
      <c r="I70" s="64"/>
      <c r="J70" s="64"/>
      <c r="K70" s="126">
        <v>25000</v>
      </c>
      <c r="L70" s="363"/>
      <c r="M70" s="363"/>
      <c r="O70" s="48">
        <v>12372.949999999999</v>
      </c>
      <c r="P70" s="48"/>
      <c r="Q70" s="62">
        <v>25000</v>
      </c>
      <c r="X70" s="41" t="e">
        <f>#REF!/61*365</f>
        <v>#REF!</v>
      </c>
      <c r="Z70" s="50" t="e">
        <f>#REF!/60*365</f>
        <v>#REF!</v>
      </c>
      <c r="AA70" s="11" t="s">
        <v>84</v>
      </c>
    </row>
    <row r="71" spans="4:27" ht="30" customHeight="1">
      <c r="D71" s="124">
        <v>5134</v>
      </c>
      <c r="E71" s="124">
        <v>3491</v>
      </c>
      <c r="F71" s="297" t="s">
        <v>96</v>
      </c>
      <c r="G71" s="161"/>
      <c r="H71" s="126">
        <v>160000</v>
      </c>
      <c r="I71" s="64"/>
      <c r="J71" s="64"/>
      <c r="K71" s="126">
        <v>151200</v>
      </c>
      <c r="L71" s="363"/>
      <c r="M71" s="363"/>
      <c r="O71" s="48">
        <v>47775.12</v>
      </c>
      <c r="P71" s="48"/>
      <c r="Q71" s="62">
        <f>12600*12</f>
        <v>151200</v>
      </c>
      <c r="X71" s="41" t="e">
        <f>X70*106/100</f>
        <v>#REF!</v>
      </c>
      <c r="Z71" s="41"/>
    </row>
    <row r="72" spans="4:27" ht="15" customHeight="1">
      <c r="D72" s="128"/>
      <c r="E72" s="128"/>
      <c r="F72" s="294"/>
      <c r="G72" s="301"/>
      <c r="H72" s="127"/>
      <c r="I72" s="64"/>
      <c r="J72" s="64"/>
      <c r="K72" s="127"/>
      <c r="L72" s="363"/>
      <c r="M72" s="363"/>
      <c r="O72" s="48"/>
      <c r="P72" s="48"/>
      <c r="Q72" s="62"/>
      <c r="X72" s="41"/>
      <c r="Z72" s="41"/>
    </row>
    <row r="73" spans="4:27" ht="30" customHeight="1">
      <c r="D73" s="398" t="s">
        <v>101</v>
      </c>
      <c r="E73" s="402" t="s">
        <v>50</v>
      </c>
      <c r="F73" s="313" t="s">
        <v>0</v>
      </c>
      <c r="G73" s="310"/>
      <c r="H73" s="398" t="s">
        <v>2277</v>
      </c>
      <c r="I73" s="64"/>
      <c r="J73" s="64"/>
      <c r="K73" s="398" t="s">
        <v>2332</v>
      </c>
      <c r="L73" s="363"/>
      <c r="M73" s="363"/>
      <c r="O73" s="48"/>
      <c r="P73" s="48"/>
      <c r="Q73" s="62"/>
      <c r="X73" s="41"/>
      <c r="Z73" s="41"/>
    </row>
    <row r="74" spans="4:27" ht="30" customHeight="1">
      <c r="D74" s="398"/>
      <c r="E74" s="403"/>
      <c r="F74" s="313" t="s">
        <v>4</v>
      </c>
      <c r="G74" s="310"/>
      <c r="H74" s="398"/>
      <c r="I74" s="64"/>
      <c r="J74" s="64"/>
      <c r="K74" s="398"/>
      <c r="L74" s="363"/>
      <c r="M74" s="363"/>
      <c r="O74" s="48"/>
      <c r="P74" s="48"/>
      <c r="Q74" s="62"/>
      <c r="X74" s="41"/>
      <c r="Z74" s="41"/>
    </row>
    <row r="75" spans="4:27" ht="28.5" customHeight="1">
      <c r="D75" s="124">
        <v>5135</v>
      </c>
      <c r="E75" s="124">
        <v>3511</v>
      </c>
      <c r="F75" s="178" t="s">
        <v>51</v>
      </c>
      <c r="G75" s="161"/>
      <c r="H75" s="126">
        <v>10000</v>
      </c>
      <c r="I75" s="64"/>
      <c r="J75" s="64"/>
      <c r="K75" s="126">
        <v>20000</v>
      </c>
      <c r="L75" s="363"/>
      <c r="M75" s="363"/>
      <c r="O75" s="48">
        <v>2102.67</v>
      </c>
      <c r="P75" s="48"/>
      <c r="Q75" s="62">
        <v>20000</v>
      </c>
      <c r="X75" s="41"/>
      <c r="Z75" s="41">
        <v>12064.06</v>
      </c>
    </row>
    <row r="76" spans="4:27" ht="25.5" customHeight="1">
      <c r="D76" s="124">
        <v>5135</v>
      </c>
      <c r="E76" s="124">
        <v>3531</v>
      </c>
      <c r="F76" s="178" t="s">
        <v>97</v>
      </c>
      <c r="G76" s="161"/>
      <c r="H76" s="126">
        <v>20000</v>
      </c>
      <c r="I76" s="64"/>
      <c r="J76" s="64"/>
      <c r="K76" s="126">
        <v>20000</v>
      </c>
      <c r="L76" s="363"/>
      <c r="M76" s="363"/>
      <c r="O76" s="48">
        <v>10799.619999999999</v>
      </c>
      <c r="P76" s="48"/>
      <c r="Q76" s="62">
        <v>20000</v>
      </c>
      <c r="X76" s="41"/>
      <c r="Z76" s="5">
        <f>Z75-4440.31+5026.77</f>
        <v>12650.52</v>
      </c>
      <c r="AA76" s="2" t="s">
        <v>85</v>
      </c>
    </row>
    <row r="77" spans="4:27" ht="15.75" customHeight="1">
      <c r="D77" s="116">
        <v>5135</v>
      </c>
      <c r="E77" s="116">
        <v>3551</v>
      </c>
      <c r="F77" s="297" t="s">
        <v>115</v>
      </c>
      <c r="G77" s="161"/>
      <c r="H77" s="126">
        <v>36000</v>
      </c>
      <c r="I77" s="68"/>
      <c r="J77" s="68"/>
      <c r="K77" s="126">
        <v>30000</v>
      </c>
      <c r="L77" s="363"/>
      <c r="M77" s="363"/>
      <c r="O77" s="48">
        <v>8998.66</v>
      </c>
      <c r="P77" s="48"/>
      <c r="Q77" s="41">
        <v>30000</v>
      </c>
      <c r="X77" s="41">
        <v>12861.38</v>
      </c>
      <c r="Y77" s="2" t="s">
        <v>114</v>
      </c>
      <c r="Z77" s="59">
        <f>Z76/60*365</f>
        <v>76957.33</v>
      </c>
      <c r="AA77" s="11" t="s">
        <v>86</v>
      </c>
    </row>
    <row r="78" spans="4:27" ht="25.5" customHeight="1">
      <c r="D78" s="124">
        <v>5135</v>
      </c>
      <c r="E78" s="124">
        <v>3571</v>
      </c>
      <c r="F78" s="178" t="s">
        <v>32</v>
      </c>
      <c r="G78" s="161"/>
      <c r="H78" s="126">
        <v>2000</v>
      </c>
      <c r="I78" s="64"/>
      <c r="J78" s="64"/>
      <c r="K78" s="126">
        <v>0</v>
      </c>
      <c r="L78" s="363"/>
      <c r="M78" s="363"/>
      <c r="O78" s="48">
        <v>0</v>
      </c>
      <c r="P78" s="48"/>
      <c r="Q78" s="41">
        <v>0</v>
      </c>
      <c r="X78" s="41">
        <f>X77/61*365</f>
        <v>76957.437704918033</v>
      </c>
      <c r="Z78" s="57">
        <f>Z77*106/100</f>
        <v>81574.769800000009</v>
      </c>
    </row>
    <row r="79" spans="4:27" ht="26.25" customHeight="1">
      <c r="D79" s="124">
        <v>5135</v>
      </c>
      <c r="E79" s="124">
        <v>3591</v>
      </c>
      <c r="F79" s="178" t="s">
        <v>33</v>
      </c>
      <c r="G79" s="161"/>
      <c r="H79" s="126">
        <v>5000</v>
      </c>
      <c r="I79" s="64"/>
      <c r="J79" s="64"/>
      <c r="K79" s="126">
        <v>5000</v>
      </c>
      <c r="L79" s="363"/>
      <c r="M79" s="363"/>
      <c r="O79" s="48">
        <v>1044</v>
      </c>
      <c r="P79" s="48"/>
      <c r="Q79" s="41">
        <v>5000</v>
      </c>
      <c r="X79" s="41">
        <f>X78*106/100</f>
        <v>81574.883967213114</v>
      </c>
      <c r="Z79" s="41">
        <f>16250+2600</f>
        <v>18850</v>
      </c>
      <c r="AA79" s="2" t="s">
        <v>92</v>
      </c>
    </row>
    <row r="80" spans="4:27" ht="15.75" customHeight="1">
      <c r="D80" s="116">
        <v>5137</v>
      </c>
      <c r="E80" s="116">
        <v>3711</v>
      </c>
      <c r="F80" s="297" t="s">
        <v>34</v>
      </c>
      <c r="G80" s="161"/>
      <c r="H80" s="126">
        <v>25000</v>
      </c>
      <c r="I80" s="68"/>
      <c r="J80" s="68"/>
      <c r="K80" s="126">
        <v>50000</v>
      </c>
      <c r="L80" s="363"/>
      <c r="M80" s="363"/>
      <c r="O80" s="48">
        <v>0</v>
      </c>
      <c r="P80" s="48"/>
      <c r="Q80" s="41">
        <v>0</v>
      </c>
      <c r="X80" s="41"/>
    </row>
    <row r="81" spans="4:24" ht="15.75" customHeight="1">
      <c r="D81" s="116">
        <v>5137</v>
      </c>
      <c r="E81" s="116">
        <v>3721</v>
      </c>
      <c r="F81" s="297" t="s">
        <v>35</v>
      </c>
      <c r="G81" s="161"/>
      <c r="H81" s="126">
        <v>8000</v>
      </c>
      <c r="I81" s="68"/>
      <c r="J81" s="68"/>
      <c r="K81" s="126">
        <v>15000</v>
      </c>
      <c r="L81" s="363"/>
      <c r="M81" s="363"/>
      <c r="O81" s="48">
        <v>676</v>
      </c>
      <c r="P81" s="48"/>
      <c r="Q81" s="41">
        <v>3000</v>
      </c>
      <c r="X81" s="41"/>
    </row>
    <row r="82" spans="4:24" ht="15.75" customHeight="1">
      <c r="D82" s="116">
        <v>5137</v>
      </c>
      <c r="E82" s="116">
        <v>3751</v>
      </c>
      <c r="F82" s="297" t="s">
        <v>36</v>
      </c>
      <c r="G82" s="161"/>
      <c r="H82" s="126">
        <v>20000</v>
      </c>
      <c r="I82" s="68"/>
      <c r="J82" s="68"/>
      <c r="K82" s="126">
        <v>20000</v>
      </c>
      <c r="L82" s="363"/>
      <c r="M82" s="363"/>
      <c r="O82" s="48">
        <v>2327</v>
      </c>
      <c r="P82" s="48"/>
      <c r="Q82" s="41">
        <v>12000</v>
      </c>
      <c r="X82" s="41"/>
    </row>
    <row r="83" spans="4:24" ht="15.75" customHeight="1">
      <c r="D83" s="116">
        <v>5138</v>
      </c>
      <c r="E83" s="116">
        <v>3851</v>
      </c>
      <c r="F83" s="297" t="s">
        <v>117</v>
      </c>
      <c r="G83" s="161"/>
      <c r="H83" s="126">
        <v>30000</v>
      </c>
      <c r="I83" s="68"/>
      <c r="J83" s="68"/>
      <c r="K83" s="126">
        <v>50000</v>
      </c>
      <c r="L83" s="363"/>
      <c r="M83" s="363"/>
      <c r="O83" s="48">
        <v>1482.9</v>
      </c>
      <c r="P83" s="48"/>
      <c r="Q83" s="41">
        <v>0</v>
      </c>
      <c r="X83" s="41"/>
    </row>
    <row r="84" spans="4:24" ht="15.75" customHeight="1">
      <c r="D84" s="120">
        <v>5138</v>
      </c>
      <c r="E84" s="120">
        <v>3852</v>
      </c>
      <c r="F84" s="294" t="s">
        <v>98</v>
      </c>
      <c r="G84" s="301"/>
      <c r="H84" s="127">
        <v>8000</v>
      </c>
      <c r="I84" s="68"/>
      <c r="J84" s="68"/>
      <c r="K84" s="127">
        <v>12000</v>
      </c>
      <c r="L84" s="363"/>
      <c r="M84" s="363"/>
      <c r="O84" s="48"/>
      <c r="P84" s="48"/>
      <c r="Q84" s="41">
        <v>12000</v>
      </c>
    </row>
    <row r="85" spans="4:24" ht="15.75" customHeight="1">
      <c r="D85" s="116">
        <v>5139</v>
      </c>
      <c r="E85" s="116">
        <v>3921</v>
      </c>
      <c r="F85" s="297" t="s">
        <v>37</v>
      </c>
      <c r="G85" s="161"/>
      <c r="H85" s="126">
        <v>100000</v>
      </c>
      <c r="I85" s="68"/>
      <c r="J85" s="68"/>
      <c r="K85" s="126">
        <v>150000</v>
      </c>
      <c r="L85" s="363"/>
      <c r="M85" s="363"/>
      <c r="O85" s="48">
        <v>127213.23000000001</v>
      </c>
      <c r="P85" s="48"/>
      <c r="Q85" s="41">
        <v>150000</v>
      </c>
    </row>
    <row r="86" spans="4:24" ht="15.75" customHeight="1">
      <c r="D86" s="116">
        <v>5139</v>
      </c>
      <c r="E86" s="116">
        <v>3981</v>
      </c>
      <c r="F86" s="297" t="s">
        <v>27</v>
      </c>
      <c r="G86" s="161"/>
      <c r="H86" s="383">
        <v>35000</v>
      </c>
      <c r="I86" s="68"/>
      <c r="J86" s="68"/>
      <c r="K86" s="126">
        <v>35000</v>
      </c>
      <c r="L86" s="363"/>
      <c r="M86" s="363"/>
      <c r="O86" s="48">
        <v>15740.56</v>
      </c>
      <c r="P86" s="48"/>
      <c r="Q86" s="41">
        <v>35000</v>
      </c>
    </row>
    <row r="87" spans="4:24" ht="15.75" customHeight="1">
      <c r="D87" s="116">
        <v>5139</v>
      </c>
      <c r="E87" s="116">
        <v>3991</v>
      </c>
      <c r="F87" s="297" t="s">
        <v>48</v>
      </c>
      <c r="G87" s="161"/>
      <c r="H87" s="126">
        <v>6000</v>
      </c>
      <c r="I87" s="68"/>
      <c r="J87" s="68"/>
      <c r="K87" s="126">
        <v>12000</v>
      </c>
      <c r="L87" s="363"/>
      <c r="M87" s="363"/>
      <c r="O87" s="48">
        <v>3756.29</v>
      </c>
      <c r="P87" s="48"/>
      <c r="Q87" s="41">
        <v>12000</v>
      </c>
    </row>
    <row r="88" spans="4:24" ht="30" customHeight="1">
      <c r="D88" s="308" t="s">
        <v>56</v>
      </c>
      <c r="E88" s="308"/>
      <c r="F88" s="309" t="s">
        <v>38</v>
      </c>
      <c r="G88" s="310"/>
      <c r="H88" s="296">
        <f>SUM(H59:H87)</f>
        <v>1079900</v>
      </c>
      <c r="I88" s="64"/>
      <c r="J88" s="64"/>
      <c r="K88" s="296">
        <f>SUM(K59:K87)</f>
        <v>1277100</v>
      </c>
      <c r="L88" s="371"/>
      <c r="M88" s="371"/>
      <c r="N88" s="6"/>
      <c r="O88" s="53">
        <f>SUM(O59:O87)</f>
        <v>411483.53</v>
      </c>
      <c r="P88" s="53"/>
      <c r="Q88" s="63">
        <f>SUM(Q59:Q87)</f>
        <v>1052100</v>
      </c>
    </row>
    <row r="89" spans="4:24" ht="14.25" customHeight="1">
      <c r="D89" s="84"/>
      <c r="E89" s="84"/>
      <c r="F89" s="85"/>
      <c r="G89" s="86"/>
      <c r="H89" s="87"/>
      <c r="I89" s="64"/>
      <c r="J89" s="64"/>
      <c r="K89" s="64"/>
      <c r="L89" s="64"/>
      <c r="M89" s="64"/>
      <c r="N89" s="6"/>
      <c r="O89" s="53"/>
      <c r="P89" s="53"/>
      <c r="Q89" s="63"/>
    </row>
    <row r="90" spans="4:24" ht="19.5" customHeight="1">
      <c r="D90" s="395" t="s">
        <v>116</v>
      </c>
      <c r="E90" s="396"/>
      <c r="F90" s="397"/>
      <c r="G90" s="157"/>
      <c r="H90" s="358">
        <f>H33+H54+H88</f>
        <v>4166000</v>
      </c>
      <c r="I90" s="359"/>
      <c r="J90" s="359"/>
      <c r="K90" s="358">
        <f>K33+K54+K88</f>
        <v>4712140.91</v>
      </c>
      <c r="L90" s="359"/>
      <c r="M90" s="359"/>
      <c r="N90" s="6"/>
      <c r="O90" s="53"/>
      <c r="P90" s="53"/>
      <c r="Q90" s="63"/>
    </row>
    <row r="91" spans="4:24" ht="15" customHeight="1">
      <c r="D91" s="373"/>
      <c r="E91" s="373"/>
      <c r="F91" s="373"/>
      <c r="G91" s="374"/>
      <c r="H91" s="359"/>
      <c r="I91" s="359"/>
      <c r="J91" s="359"/>
      <c r="K91" s="359"/>
      <c r="L91" s="359"/>
      <c r="M91" s="359"/>
      <c r="N91" s="6"/>
      <c r="O91" s="53"/>
      <c r="P91" s="53"/>
      <c r="Q91" s="63"/>
    </row>
    <row r="92" spans="4:24" ht="15" customHeight="1">
      <c r="D92" s="96"/>
      <c r="E92" s="96"/>
      <c r="F92" s="96"/>
      <c r="G92" s="73"/>
      <c r="H92" s="97"/>
      <c r="I92" s="64"/>
      <c r="J92" s="64"/>
      <c r="K92" s="64"/>
      <c r="L92" s="64"/>
      <c r="M92" s="64"/>
      <c r="N92" s="6"/>
      <c r="O92" s="53"/>
      <c r="P92" s="53"/>
      <c r="Q92" s="63"/>
    </row>
    <row r="93" spans="4:24" ht="15.75" customHeight="1">
      <c r="D93" s="82"/>
      <c r="E93" s="82"/>
      <c r="F93" s="83"/>
      <c r="G93" s="73"/>
      <c r="H93" s="64"/>
      <c r="I93" s="64"/>
      <c r="J93" s="64"/>
      <c r="K93" s="64"/>
      <c r="L93" s="64"/>
      <c r="M93" s="64"/>
      <c r="N93" s="6"/>
      <c r="O93" s="53"/>
      <c r="P93" s="53"/>
      <c r="Q93" s="63"/>
    </row>
    <row r="94" spans="4:24" ht="15.75" customHeight="1">
      <c r="D94" s="82"/>
      <c r="E94" s="82"/>
      <c r="F94" s="83"/>
      <c r="G94" s="73"/>
      <c r="H94" s="64"/>
      <c r="I94" s="64"/>
      <c r="J94" s="64"/>
      <c r="K94" s="64"/>
      <c r="L94" s="64"/>
      <c r="M94" s="64"/>
      <c r="N94" s="6"/>
      <c r="O94" s="53"/>
      <c r="P94" s="53"/>
      <c r="Q94" s="63"/>
    </row>
    <row r="95" spans="4:24" ht="15.75" customHeight="1">
      <c r="D95" s="82"/>
      <c r="E95" s="82"/>
      <c r="F95" s="400" t="s">
        <v>104</v>
      </c>
      <c r="G95" s="400"/>
      <c r="H95" s="400"/>
      <c r="I95" s="64"/>
      <c r="J95" s="64"/>
      <c r="K95" s="64"/>
      <c r="L95" s="64"/>
      <c r="M95" s="64"/>
      <c r="N95" s="6"/>
      <c r="O95" s="53"/>
      <c r="P95" s="53"/>
      <c r="Q95" s="63"/>
    </row>
    <row r="96" spans="4:24" ht="15.75" customHeight="1">
      <c r="D96" s="82"/>
      <c r="E96" s="82"/>
      <c r="F96" s="401" t="s">
        <v>118</v>
      </c>
      <c r="G96" s="401"/>
      <c r="H96" s="401"/>
      <c r="I96" s="64"/>
      <c r="J96" s="64"/>
      <c r="K96" s="64"/>
      <c r="L96" s="64"/>
      <c r="M96" s="64"/>
      <c r="N96" s="6"/>
      <c r="O96" s="53"/>
      <c r="P96" s="53"/>
      <c r="Q96" s="63"/>
    </row>
    <row r="97" spans="4:17" ht="15.75" customHeight="1">
      <c r="D97" s="82"/>
      <c r="E97" s="82"/>
      <c r="F97" s="83"/>
      <c r="G97" s="73"/>
      <c r="H97" s="64"/>
      <c r="I97" s="64"/>
      <c r="J97" s="64"/>
      <c r="K97" s="64"/>
      <c r="L97" s="64"/>
      <c r="M97" s="64"/>
      <c r="N97" s="6"/>
      <c r="O97" s="53"/>
      <c r="P97" s="53"/>
      <c r="Q97" s="63"/>
    </row>
    <row r="98" spans="4:17" ht="15.75" customHeight="1">
      <c r="D98" s="82"/>
      <c r="E98" s="82"/>
      <c r="F98" s="83"/>
      <c r="G98" s="73"/>
      <c r="H98" s="64"/>
      <c r="I98" s="64"/>
      <c r="J98" s="64"/>
      <c r="K98" s="64"/>
      <c r="L98" s="64"/>
      <c r="M98" s="64"/>
      <c r="N98" s="6"/>
      <c r="O98" s="53"/>
      <c r="P98" s="53"/>
      <c r="Q98" s="63"/>
    </row>
    <row r="99" spans="4:17" ht="15.75" customHeight="1">
      <c r="D99" s="398" t="s">
        <v>101</v>
      </c>
      <c r="E99" s="402" t="s">
        <v>50</v>
      </c>
      <c r="F99" s="313" t="s">
        <v>0</v>
      </c>
      <c r="G99" s="310"/>
      <c r="H99" s="398" t="s">
        <v>2277</v>
      </c>
      <c r="I99" s="64"/>
      <c r="J99" s="64"/>
      <c r="K99" s="398" t="s">
        <v>2332</v>
      </c>
      <c r="L99" s="365"/>
      <c r="M99" s="365"/>
      <c r="N99" s="6"/>
      <c r="O99" s="53"/>
      <c r="P99" s="53"/>
      <c r="Q99" s="63"/>
    </row>
    <row r="100" spans="4:17" ht="30.75" customHeight="1">
      <c r="D100" s="398"/>
      <c r="E100" s="403"/>
      <c r="F100" s="313" t="s">
        <v>4</v>
      </c>
      <c r="G100" s="310"/>
      <c r="H100" s="398"/>
      <c r="I100" s="64"/>
      <c r="J100" s="64"/>
      <c r="K100" s="398"/>
      <c r="L100" s="365"/>
      <c r="M100" s="365"/>
      <c r="N100" s="6"/>
      <c r="O100" s="53"/>
      <c r="P100" s="53"/>
      <c r="Q100" s="63"/>
    </row>
    <row r="101" spans="4:17" ht="15.75" customHeight="1">
      <c r="D101" s="116" t="s">
        <v>52</v>
      </c>
      <c r="E101" s="116">
        <v>5111</v>
      </c>
      <c r="F101" s="297" t="s">
        <v>39</v>
      </c>
      <c r="G101" s="288"/>
      <c r="H101" s="126">
        <v>0</v>
      </c>
      <c r="I101" s="72"/>
      <c r="J101" s="72"/>
      <c r="K101" s="291">
        <v>0</v>
      </c>
      <c r="L101" s="364"/>
      <c r="M101" s="364"/>
      <c r="N101" s="6"/>
      <c r="O101" s="47">
        <v>8394.98</v>
      </c>
      <c r="P101" s="47"/>
      <c r="Q101" s="41">
        <v>0</v>
      </c>
    </row>
    <row r="102" spans="4:17" ht="25.5" customHeight="1">
      <c r="D102" s="116" t="s">
        <v>53</v>
      </c>
      <c r="E102" s="124">
        <v>5151</v>
      </c>
      <c r="F102" s="178" t="s">
        <v>40</v>
      </c>
      <c r="G102" s="288"/>
      <c r="H102" s="126">
        <v>0</v>
      </c>
      <c r="I102" s="72"/>
      <c r="J102" s="72"/>
      <c r="K102" s="291">
        <v>0</v>
      </c>
      <c r="L102" s="364"/>
      <c r="M102" s="364"/>
      <c r="O102" s="47">
        <v>13639.97</v>
      </c>
      <c r="P102" s="47"/>
      <c r="Q102" s="41">
        <v>0</v>
      </c>
    </row>
    <row r="103" spans="4:17" ht="25.5" customHeight="1">
      <c r="D103" s="116">
        <v>1241</v>
      </c>
      <c r="E103" s="124">
        <v>5191</v>
      </c>
      <c r="F103" s="178" t="s">
        <v>49</v>
      </c>
      <c r="G103" s="288"/>
      <c r="H103" s="126">
        <v>0</v>
      </c>
      <c r="I103" s="72"/>
      <c r="J103" s="72"/>
      <c r="K103" s="291">
        <v>0</v>
      </c>
      <c r="L103" s="364"/>
      <c r="M103" s="364"/>
      <c r="O103" s="47">
        <v>0</v>
      </c>
      <c r="P103" s="47"/>
      <c r="Q103" s="41">
        <v>0</v>
      </c>
    </row>
    <row r="104" spans="4:17" ht="25.5" customHeight="1">
      <c r="D104" s="120"/>
      <c r="E104" s="128">
        <v>5411</v>
      </c>
      <c r="F104" s="295" t="s">
        <v>100</v>
      </c>
      <c r="G104" s="290"/>
      <c r="H104" s="127">
        <v>0</v>
      </c>
      <c r="I104" s="72"/>
      <c r="J104" s="72"/>
      <c r="K104" s="292">
        <v>0</v>
      </c>
      <c r="L104" s="364"/>
      <c r="M104" s="364"/>
      <c r="O104" s="47"/>
      <c r="P104" s="47"/>
      <c r="Q104" s="41"/>
    </row>
    <row r="105" spans="4:17" ht="24" customHeight="1">
      <c r="D105" s="116">
        <v>1246</v>
      </c>
      <c r="E105" s="124">
        <v>5671</v>
      </c>
      <c r="F105" s="178" t="s">
        <v>41</v>
      </c>
      <c r="G105" s="288"/>
      <c r="H105" s="126">
        <v>0</v>
      </c>
      <c r="I105" s="72"/>
      <c r="J105" s="72"/>
      <c r="K105" s="291">
        <v>0</v>
      </c>
      <c r="L105" s="364"/>
      <c r="M105" s="364"/>
      <c r="O105" s="47">
        <v>0</v>
      </c>
      <c r="P105" s="47"/>
      <c r="Q105" s="41">
        <v>0</v>
      </c>
    </row>
    <row r="106" spans="4:17" ht="15" customHeight="1">
      <c r="D106" s="116">
        <v>1251</v>
      </c>
      <c r="E106" s="116">
        <v>5911</v>
      </c>
      <c r="F106" s="297" t="s">
        <v>42</v>
      </c>
      <c r="G106" s="288"/>
      <c r="H106" s="126">
        <v>0</v>
      </c>
      <c r="I106" s="72"/>
      <c r="J106" s="72"/>
      <c r="K106" s="291">
        <v>0</v>
      </c>
      <c r="L106" s="364"/>
      <c r="M106" s="364"/>
      <c r="O106" s="47">
        <v>0</v>
      </c>
      <c r="P106" s="47"/>
      <c r="Q106" s="41">
        <v>0</v>
      </c>
    </row>
    <row r="107" spans="4:17" ht="31.5" customHeight="1">
      <c r="D107" s="308" t="s">
        <v>57</v>
      </c>
      <c r="E107" s="308"/>
      <c r="F107" s="319" t="s">
        <v>43</v>
      </c>
      <c r="G107" s="310"/>
      <c r="H107" s="139">
        <f>SUM(H101:H106)</f>
        <v>0</v>
      </c>
      <c r="I107" s="64"/>
      <c r="J107" s="64"/>
      <c r="K107" s="296">
        <f>SUM(K101:K106)</f>
        <v>0</v>
      </c>
      <c r="L107" s="371"/>
      <c r="M107" s="371"/>
      <c r="N107" s="6"/>
      <c r="O107" s="52">
        <f>SUM(O101:O106)</f>
        <v>22034.949999999997</v>
      </c>
      <c r="P107" s="52"/>
      <c r="Q107" s="56">
        <f>SUM(Q101:Q106)</f>
        <v>0</v>
      </c>
    </row>
    <row r="108" spans="4:17" ht="24" customHeight="1">
      <c r="D108" s="116">
        <v>6141</v>
      </c>
      <c r="E108" s="116"/>
      <c r="F108" s="178" t="s">
        <v>127</v>
      </c>
      <c r="G108" s="288"/>
      <c r="H108" s="126">
        <v>0</v>
      </c>
      <c r="I108" s="64"/>
      <c r="J108" s="64"/>
      <c r="K108" s="291">
        <v>0</v>
      </c>
      <c r="L108" s="364"/>
      <c r="M108" s="364"/>
      <c r="O108" s="54">
        <v>4374898</v>
      </c>
      <c r="P108" s="54"/>
      <c r="Q108" s="41"/>
    </row>
    <row r="109" spans="4:17" ht="24" customHeight="1">
      <c r="D109" s="116">
        <v>6141</v>
      </c>
      <c r="E109" s="116"/>
      <c r="F109" s="178" t="s">
        <v>128</v>
      </c>
      <c r="G109" s="288"/>
      <c r="H109" s="126">
        <v>0</v>
      </c>
      <c r="I109" s="68"/>
      <c r="J109" s="68"/>
      <c r="K109" s="291">
        <v>0</v>
      </c>
      <c r="L109" s="364"/>
      <c r="M109" s="364"/>
      <c r="Q109" s="41"/>
    </row>
    <row r="110" spans="4:17" ht="26.25" customHeight="1">
      <c r="D110" s="116">
        <v>6141</v>
      </c>
      <c r="E110" s="116"/>
      <c r="F110" s="178" t="s">
        <v>129</v>
      </c>
      <c r="G110" s="288"/>
      <c r="H110" s="126">
        <v>0</v>
      </c>
      <c r="I110" s="68"/>
      <c r="J110" s="68"/>
      <c r="K110" s="291">
        <v>0</v>
      </c>
      <c r="L110" s="364"/>
      <c r="M110" s="364"/>
      <c r="Q110" s="41"/>
    </row>
    <row r="111" spans="4:17" ht="36" customHeight="1" thickBot="1">
      <c r="D111" s="308" t="s">
        <v>58</v>
      </c>
      <c r="E111" s="308"/>
      <c r="F111" s="309" t="s">
        <v>44</v>
      </c>
      <c r="G111" s="310"/>
      <c r="H111" s="139">
        <f>SUM(H108:H110)</f>
        <v>0</v>
      </c>
      <c r="I111" s="64"/>
      <c r="J111" s="64"/>
      <c r="K111" s="296">
        <f>SUM(K108:K110)</f>
        <v>0</v>
      </c>
      <c r="L111" s="371"/>
      <c r="M111" s="371"/>
      <c r="O111" s="53">
        <f>SUM(O108:O110)</f>
        <v>4374898</v>
      </c>
      <c r="P111" s="53"/>
      <c r="Q111" s="41"/>
    </row>
    <row r="112" spans="4:17" ht="15.75" customHeight="1">
      <c r="D112" s="303"/>
      <c r="E112" s="303"/>
      <c r="F112" s="305"/>
      <c r="G112" s="304"/>
      <c r="H112" s="306"/>
      <c r="I112" s="68"/>
      <c r="J112" s="68"/>
      <c r="K112" s="68"/>
      <c r="L112" s="68"/>
      <c r="M112" s="68"/>
      <c r="Q112" s="41"/>
    </row>
    <row r="113" spans="4:17" ht="18.75" customHeight="1">
      <c r="D113" s="293"/>
      <c r="E113" s="293"/>
      <c r="F113" s="167" t="s">
        <v>2278</v>
      </c>
      <c r="G113" s="307"/>
      <c r="H113" s="169">
        <f>H90+H107+H111</f>
        <v>4166000</v>
      </c>
      <c r="I113" s="360"/>
      <c r="J113" s="361"/>
      <c r="K113" s="169">
        <f>K90+K107+K111</f>
        <v>4712140.91</v>
      </c>
      <c r="L113" s="372"/>
      <c r="M113" s="372"/>
      <c r="O113" s="55" t="e">
        <f>O33+O54+O88+O107+O111+#REF!</f>
        <v>#REF!</v>
      </c>
      <c r="P113" s="55"/>
      <c r="Q113" s="41"/>
    </row>
    <row r="114" spans="4:17">
      <c r="H114" s="5">
        <f>H17-H113</f>
        <v>0</v>
      </c>
      <c r="I114" s="13"/>
      <c r="J114" s="13"/>
      <c r="K114" s="13"/>
      <c r="L114" s="377"/>
      <c r="M114" s="13"/>
      <c r="Q114" s="41"/>
    </row>
    <row r="115" spans="4:17" ht="18">
      <c r="H115" s="5"/>
      <c r="I115" s="13"/>
      <c r="J115" s="13"/>
      <c r="K115" s="169">
        <f>+H113-K113</f>
        <v>-546140.91000000015</v>
      </c>
      <c r="L115" s="13"/>
      <c r="M115" s="13"/>
      <c r="Q115" s="41"/>
    </row>
    <row r="116" spans="4:17" ht="18">
      <c r="H116" s="5"/>
      <c r="I116" s="13"/>
      <c r="J116" s="13"/>
      <c r="K116" s="169">
        <f>+K115/K113*100</f>
        <v>-11.590080187139398</v>
      </c>
      <c r="L116" s="13"/>
      <c r="M116" s="13"/>
      <c r="Q116" s="41"/>
    </row>
    <row r="117" spans="4:17" ht="18">
      <c r="H117" s="5"/>
      <c r="I117" s="13"/>
      <c r="J117" s="13"/>
      <c r="K117" s="372"/>
      <c r="L117" s="13"/>
      <c r="M117" s="13"/>
      <c r="Q117" s="41"/>
    </row>
    <row r="118" spans="4:17">
      <c r="D118" s="399" t="s">
        <v>2334</v>
      </c>
      <c r="E118" s="399"/>
      <c r="F118" s="379" t="s">
        <v>2335</v>
      </c>
      <c r="I118" s="13"/>
      <c r="J118" s="13"/>
      <c r="K118" s="13"/>
      <c r="L118" s="13"/>
      <c r="M118" s="13"/>
      <c r="Q118" s="41"/>
    </row>
    <row r="119" spans="4:17" ht="15">
      <c r="D119" s="404" t="s">
        <v>64</v>
      </c>
      <c r="E119" s="404"/>
      <c r="F119" s="380" t="s">
        <v>47</v>
      </c>
      <c r="I119" s="13"/>
      <c r="J119" s="13"/>
      <c r="K119" s="13"/>
      <c r="L119" s="13"/>
      <c r="M119" s="13"/>
      <c r="Q119" s="41"/>
    </row>
    <row r="120" spans="4:17" ht="15">
      <c r="D120" s="405" t="s">
        <v>109</v>
      </c>
      <c r="E120" s="405"/>
      <c r="F120" s="381" t="s">
        <v>110</v>
      </c>
      <c r="I120" s="75"/>
      <c r="J120" s="75"/>
      <c r="K120" s="75"/>
      <c r="L120" s="75"/>
      <c r="M120" s="75"/>
      <c r="Q120" s="41"/>
    </row>
    <row r="121" spans="4:17">
      <c r="I121" s="76"/>
      <c r="J121" s="76"/>
      <c r="K121" s="76"/>
      <c r="L121" s="76"/>
      <c r="M121" s="76"/>
      <c r="Q121" s="41"/>
    </row>
    <row r="122" spans="4:17">
      <c r="I122" s="77"/>
      <c r="J122" s="77"/>
      <c r="K122" s="77"/>
      <c r="L122" s="77"/>
      <c r="M122" s="77"/>
      <c r="Q122" s="41"/>
    </row>
    <row r="123" spans="4:17">
      <c r="I123" s="77"/>
      <c r="J123" s="77"/>
      <c r="K123" s="77"/>
      <c r="L123" s="77"/>
      <c r="M123" s="77"/>
      <c r="Q123" s="41"/>
    </row>
    <row r="124" spans="4:17">
      <c r="I124" s="13"/>
      <c r="J124" s="13"/>
      <c r="K124" s="13"/>
      <c r="L124" s="13"/>
      <c r="M124" s="13"/>
      <c r="Q124" s="41"/>
    </row>
    <row r="125" spans="4:17">
      <c r="D125" s="399"/>
      <c r="E125" s="399"/>
      <c r="L125" s="13"/>
      <c r="M125" s="13"/>
      <c r="Q125" s="41"/>
    </row>
    <row r="126" spans="4:17">
      <c r="D126" s="399"/>
      <c r="E126" s="399"/>
      <c r="L126" s="13"/>
      <c r="M126" s="13"/>
      <c r="Q126" s="41"/>
    </row>
    <row r="127" spans="4:17">
      <c r="D127" s="399"/>
      <c r="E127" s="399"/>
      <c r="L127" s="13"/>
      <c r="M127" s="13"/>
      <c r="Q127" s="41"/>
    </row>
    <row r="128" spans="4:17">
      <c r="L128" s="13"/>
      <c r="M128" s="13"/>
      <c r="Q128" s="41"/>
    </row>
    <row r="129" spans="12:17">
      <c r="L129" s="13"/>
      <c r="M129" s="13"/>
      <c r="Q129" s="41"/>
    </row>
    <row r="130" spans="12:17">
      <c r="L130" s="13"/>
      <c r="M130" s="13"/>
      <c r="Q130" s="41"/>
    </row>
    <row r="131" spans="12:17">
      <c r="L131" s="13"/>
      <c r="M131" s="13"/>
      <c r="Q131" s="41"/>
    </row>
    <row r="132" spans="12:17">
      <c r="Q132" s="41"/>
    </row>
    <row r="133" spans="12:17">
      <c r="Q133" s="41"/>
    </row>
    <row r="134" spans="12:17">
      <c r="Q134" s="41"/>
    </row>
    <row r="135" spans="12:17">
      <c r="Q135" s="41"/>
    </row>
    <row r="136" spans="12:17">
      <c r="Q136" s="41"/>
    </row>
  </sheetData>
  <mergeCells count="35">
    <mergeCell ref="D119:E119"/>
    <mergeCell ref="D120:E120"/>
    <mergeCell ref="D125:E125"/>
    <mergeCell ref="D126:E126"/>
    <mergeCell ref="D127:E127"/>
    <mergeCell ref="D118:E118"/>
    <mergeCell ref="D73:D74"/>
    <mergeCell ref="E73:E74"/>
    <mergeCell ref="H73:H74"/>
    <mergeCell ref="K73:K74"/>
    <mergeCell ref="D90:F90"/>
    <mergeCell ref="F95:H95"/>
    <mergeCell ref="F96:H96"/>
    <mergeCell ref="D99:D100"/>
    <mergeCell ref="E99:E100"/>
    <mergeCell ref="H99:H100"/>
    <mergeCell ref="K99:K100"/>
    <mergeCell ref="D57:D58"/>
    <mergeCell ref="E57:E58"/>
    <mergeCell ref="H57:H58"/>
    <mergeCell ref="K57:K58"/>
    <mergeCell ref="D19:D20"/>
    <mergeCell ref="E19:E20"/>
    <mergeCell ref="H19:H20"/>
    <mergeCell ref="K19:K20"/>
    <mergeCell ref="D38:D39"/>
    <mergeCell ref="E38:E39"/>
    <mergeCell ref="H38:H39"/>
    <mergeCell ref="K38:K39"/>
    <mergeCell ref="K8:K9"/>
    <mergeCell ref="F5:H5"/>
    <mergeCell ref="F6:H6"/>
    <mergeCell ref="D8:D9"/>
    <mergeCell ref="E8:E9"/>
    <mergeCell ref="H8:H9"/>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2:H40"/>
  <sheetViews>
    <sheetView topLeftCell="A10" workbookViewId="0">
      <selection activeCell="E27" sqref="E27"/>
    </sheetView>
  </sheetViews>
  <sheetFormatPr baseColWidth="10" defaultRowHeight="15"/>
  <cols>
    <col min="1" max="1" width="42.28515625" style="14" customWidth="1"/>
    <col min="2" max="2" width="15.5703125" style="14" bestFit="1" customWidth="1"/>
    <col min="3" max="3" width="16.42578125" style="14" customWidth="1"/>
    <col min="4" max="4" width="15.7109375" style="14" bestFit="1" customWidth="1"/>
    <col min="5" max="5" width="8.42578125" style="14" customWidth="1"/>
    <col min="6" max="6" width="14.140625" style="14" bestFit="1" customWidth="1"/>
    <col min="7" max="7" width="12.5703125" style="14" bestFit="1" customWidth="1"/>
    <col min="8" max="8" width="11.5703125" style="14" bestFit="1" customWidth="1"/>
    <col min="9" max="254" width="11.42578125" style="14"/>
    <col min="255" max="255" width="38.85546875" style="14" customWidth="1"/>
    <col min="256" max="256" width="15.5703125" style="14" bestFit="1" customWidth="1"/>
    <col min="257" max="257" width="16.42578125" style="14" customWidth="1"/>
    <col min="258" max="258" width="17" style="14" customWidth="1"/>
    <col min="259" max="259" width="16.28515625" style="14" customWidth="1"/>
    <col min="260" max="260" width="15.7109375" style="14" bestFit="1" customWidth="1"/>
    <col min="261" max="261" width="8.42578125" style="14" customWidth="1"/>
    <col min="262" max="262" width="14.140625" style="14" bestFit="1" customWidth="1"/>
    <col min="263" max="263" width="12.5703125" style="14" bestFit="1" customWidth="1"/>
    <col min="264" max="264" width="11.5703125" style="14" bestFit="1" customWidth="1"/>
    <col min="265" max="510" width="11.42578125" style="14"/>
    <col min="511" max="511" width="38.85546875" style="14" customWidth="1"/>
    <col min="512" max="512" width="15.5703125" style="14" bestFit="1" customWidth="1"/>
    <col min="513" max="513" width="16.42578125" style="14" customWidth="1"/>
    <col min="514" max="514" width="17" style="14" customWidth="1"/>
    <col min="515" max="515" width="16.28515625" style="14" customWidth="1"/>
    <col min="516" max="516" width="15.7109375" style="14" bestFit="1" customWidth="1"/>
    <col min="517" max="517" width="8.42578125" style="14" customWidth="1"/>
    <col min="518" max="518" width="14.140625" style="14" bestFit="1" customWidth="1"/>
    <col min="519" max="519" width="12.5703125" style="14" bestFit="1" customWidth="1"/>
    <col min="520" max="520" width="11.5703125" style="14" bestFit="1" customWidth="1"/>
    <col min="521" max="766" width="11.42578125" style="14"/>
    <col min="767" max="767" width="38.85546875" style="14" customWidth="1"/>
    <col min="768" max="768" width="15.5703125" style="14" bestFit="1" customWidth="1"/>
    <col min="769" max="769" width="16.42578125" style="14" customWidth="1"/>
    <col min="770" max="770" width="17" style="14" customWidth="1"/>
    <col min="771" max="771" width="16.28515625" style="14" customWidth="1"/>
    <col min="772" max="772" width="15.7109375" style="14" bestFit="1" customWidth="1"/>
    <col min="773" max="773" width="8.42578125" style="14" customWidth="1"/>
    <col min="774" max="774" width="14.140625" style="14" bestFit="1" customWidth="1"/>
    <col min="775" max="775" width="12.5703125" style="14" bestFit="1" customWidth="1"/>
    <col min="776" max="776" width="11.5703125" style="14" bestFit="1" customWidth="1"/>
    <col min="777" max="1022" width="11.42578125" style="14"/>
    <col min="1023" max="1023" width="38.85546875" style="14" customWidth="1"/>
    <col min="1024" max="1024" width="15.5703125" style="14" bestFit="1" customWidth="1"/>
    <col min="1025" max="1025" width="16.42578125" style="14" customWidth="1"/>
    <col min="1026" max="1026" width="17" style="14" customWidth="1"/>
    <col min="1027" max="1027" width="16.28515625" style="14" customWidth="1"/>
    <col min="1028" max="1028" width="15.7109375" style="14" bestFit="1" customWidth="1"/>
    <col min="1029" max="1029" width="8.42578125" style="14" customWidth="1"/>
    <col min="1030" max="1030" width="14.140625" style="14" bestFit="1" customWidth="1"/>
    <col min="1031" max="1031" width="12.5703125" style="14" bestFit="1" customWidth="1"/>
    <col min="1032" max="1032" width="11.5703125" style="14" bestFit="1" customWidth="1"/>
    <col min="1033" max="1278" width="11.42578125" style="14"/>
    <col min="1279" max="1279" width="38.85546875" style="14" customWidth="1"/>
    <col min="1280" max="1280" width="15.5703125" style="14" bestFit="1" customWidth="1"/>
    <col min="1281" max="1281" width="16.42578125" style="14" customWidth="1"/>
    <col min="1282" max="1282" width="17" style="14" customWidth="1"/>
    <col min="1283" max="1283" width="16.28515625" style="14" customWidth="1"/>
    <col min="1284" max="1284" width="15.7109375" style="14" bestFit="1" customWidth="1"/>
    <col min="1285" max="1285" width="8.42578125" style="14" customWidth="1"/>
    <col min="1286" max="1286" width="14.140625" style="14" bestFit="1" customWidth="1"/>
    <col min="1287" max="1287" width="12.5703125" style="14" bestFit="1" customWidth="1"/>
    <col min="1288" max="1288" width="11.5703125" style="14" bestFit="1" customWidth="1"/>
    <col min="1289" max="1534" width="11.42578125" style="14"/>
    <col min="1535" max="1535" width="38.85546875" style="14" customWidth="1"/>
    <col min="1536" max="1536" width="15.5703125" style="14" bestFit="1" customWidth="1"/>
    <col min="1537" max="1537" width="16.42578125" style="14" customWidth="1"/>
    <col min="1538" max="1538" width="17" style="14" customWidth="1"/>
    <col min="1539" max="1539" width="16.28515625" style="14" customWidth="1"/>
    <col min="1540" max="1540" width="15.7109375" style="14" bestFit="1" customWidth="1"/>
    <col min="1541" max="1541" width="8.42578125" style="14" customWidth="1"/>
    <col min="1542" max="1542" width="14.140625" style="14" bestFit="1" customWidth="1"/>
    <col min="1543" max="1543" width="12.5703125" style="14" bestFit="1" customWidth="1"/>
    <col min="1544" max="1544" width="11.5703125" style="14" bestFit="1" customWidth="1"/>
    <col min="1545" max="1790" width="11.42578125" style="14"/>
    <col min="1791" max="1791" width="38.85546875" style="14" customWidth="1"/>
    <col min="1792" max="1792" width="15.5703125" style="14" bestFit="1" customWidth="1"/>
    <col min="1793" max="1793" width="16.42578125" style="14" customWidth="1"/>
    <col min="1794" max="1794" width="17" style="14" customWidth="1"/>
    <col min="1795" max="1795" width="16.28515625" style="14" customWidth="1"/>
    <col min="1796" max="1796" width="15.7109375" style="14" bestFit="1" customWidth="1"/>
    <col min="1797" max="1797" width="8.42578125" style="14" customWidth="1"/>
    <col min="1798" max="1798" width="14.140625" style="14" bestFit="1" customWidth="1"/>
    <col min="1799" max="1799" width="12.5703125" style="14" bestFit="1" customWidth="1"/>
    <col min="1800" max="1800" width="11.5703125" style="14" bestFit="1" customWidth="1"/>
    <col min="1801" max="2046" width="11.42578125" style="14"/>
    <col min="2047" max="2047" width="38.85546875" style="14" customWidth="1"/>
    <col min="2048" max="2048" width="15.5703125" style="14" bestFit="1" customWidth="1"/>
    <col min="2049" max="2049" width="16.42578125" style="14" customWidth="1"/>
    <col min="2050" max="2050" width="17" style="14" customWidth="1"/>
    <col min="2051" max="2051" width="16.28515625" style="14" customWidth="1"/>
    <col min="2052" max="2052" width="15.7109375" style="14" bestFit="1" customWidth="1"/>
    <col min="2053" max="2053" width="8.42578125" style="14" customWidth="1"/>
    <col min="2054" max="2054" width="14.140625" style="14" bestFit="1" customWidth="1"/>
    <col min="2055" max="2055" width="12.5703125" style="14" bestFit="1" customWidth="1"/>
    <col min="2056" max="2056" width="11.5703125" style="14" bestFit="1" customWidth="1"/>
    <col min="2057" max="2302" width="11.42578125" style="14"/>
    <col min="2303" max="2303" width="38.85546875" style="14" customWidth="1"/>
    <col min="2304" max="2304" width="15.5703125" style="14" bestFit="1" customWidth="1"/>
    <col min="2305" max="2305" width="16.42578125" style="14" customWidth="1"/>
    <col min="2306" max="2306" width="17" style="14" customWidth="1"/>
    <col min="2307" max="2307" width="16.28515625" style="14" customWidth="1"/>
    <col min="2308" max="2308" width="15.7109375" style="14" bestFit="1" customWidth="1"/>
    <col min="2309" max="2309" width="8.42578125" style="14" customWidth="1"/>
    <col min="2310" max="2310" width="14.140625" style="14" bestFit="1" customWidth="1"/>
    <col min="2311" max="2311" width="12.5703125" style="14" bestFit="1" customWidth="1"/>
    <col min="2312" max="2312" width="11.5703125" style="14" bestFit="1" customWidth="1"/>
    <col min="2313" max="2558" width="11.42578125" style="14"/>
    <col min="2559" max="2559" width="38.85546875" style="14" customWidth="1"/>
    <col min="2560" max="2560" width="15.5703125" style="14" bestFit="1" customWidth="1"/>
    <col min="2561" max="2561" width="16.42578125" style="14" customWidth="1"/>
    <col min="2562" max="2562" width="17" style="14" customWidth="1"/>
    <col min="2563" max="2563" width="16.28515625" style="14" customWidth="1"/>
    <col min="2564" max="2564" width="15.7109375" style="14" bestFit="1" customWidth="1"/>
    <col min="2565" max="2565" width="8.42578125" style="14" customWidth="1"/>
    <col min="2566" max="2566" width="14.140625" style="14" bestFit="1" customWidth="1"/>
    <col min="2567" max="2567" width="12.5703125" style="14" bestFit="1" customWidth="1"/>
    <col min="2568" max="2568" width="11.5703125" style="14" bestFit="1" customWidth="1"/>
    <col min="2569" max="2814" width="11.42578125" style="14"/>
    <col min="2815" max="2815" width="38.85546875" style="14" customWidth="1"/>
    <col min="2816" max="2816" width="15.5703125" style="14" bestFit="1" customWidth="1"/>
    <col min="2817" max="2817" width="16.42578125" style="14" customWidth="1"/>
    <col min="2818" max="2818" width="17" style="14" customWidth="1"/>
    <col min="2819" max="2819" width="16.28515625" style="14" customWidth="1"/>
    <col min="2820" max="2820" width="15.7109375" style="14" bestFit="1" customWidth="1"/>
    <col min="2821" max="2821" width="8.42578125" style="14" customWidth="1"/>
    <col min="2822" max="2822" width="14.140625" style="14" bestFit="1" customWidth="1"/>
    <col min="2823" max="2823" width="12.5703125" style="14" bestFit="1" customWidth="1"/>
    <col min="2824" max="2824" width="11.5703125" style="14" bestFit="1" customWidth="1"/>
    <col min="2825" max="3070" width="11.42578125" style="14"/>
    <col min="3071" max="3071" width="38.85546875" style="14" customWidth="1"/>
    <col min="3072" max="3072" width="15.5703125" style="14" bestFit="1" customWidth="1"/>
    <col min="3073" max="3073" width="16.42578125" style="14" customWidth="1"/>
    <col min="3074" max="3074" width="17" style="14" customWidth="1"/>
    <col min="3075" max="3075" width="16.28515625" style="14" customWidth="1"/>
    <col min="3076" max="3076" width="15.7109375" style="14" bestFit="1" customWidth="1"/>
    <col min="3077" max="3077" width="8.42578125" style="14" customWidth="1"/>
    <col min="3078" max="3078" width="14.140625" style="14" bestFit="1" customWidth="1"/>
    <col min="3079" max="3079" width="12.5703125" style="14" bestFit="1" customWidth="1"/>
    <col min="3080" max="3080" width="11.5703125" style="14" bestFit="1" customWidth="1"/>
    <col min="3081" max="3326" width="11.42578125" style="14"/>
    <col min="3327" max="3327" width="38.85546875" style="14" customWidth="1"/>
    <col min="3328" max="3328" width="15.5703125" style="14" bestFit="1" customWidth="1"/>
    <col min="3329" max="3329" width="16.42578125" style="14" customWidth="1"/>
    <col min="3330" max="3330" width="17" style="14" customWidth="1"/>
    <col min="3331" max="3331" width="16.28515625" style="14" customWidth="1"/>
    <col min="3332" max="3332" width="15.7109375" style="14" bestFit="1" customWidth="1"/>
    <col min="3333" max="3333" width="8.42578125" style="14" customWidth="1"/>
    <col min="3334" max="3334" width="14.140625" style="14" bestFit="1" customWidth="1"/>
    <col min="3335" max="3335" width="12.5703125" style="14" bestFit="1" customWidth="1"/>
    <col min="3336" max="3336" width="11.5703125" style="14" bestFit="1" customWidth="1"/>
    <col min="3337" max="3582" width="11.42578125" style="14"/>
    <col min="3583" max="3583" width="38.85546875" style="14" customWidth="1"/>
    <col min="3584" max="3584" width="15.5703125" style="14" bestFit="1" customWidth="1"/>
    <col min="3585" max="3585" width="16.42578125" style="14" customWidth="1"/>
    <col min="3586" max="3586" width="17" style="14" customWidth="1"/>
    <col min="3587" max="3587" width="16.28515625" style="14" customWidth="1"/>
    <col min="3588" max="3588" width="15.7109375" style="14" bestFit="1" customWidth="1"/>
    <col min="3589" max="3589" width="8.42578125" style="14" customWidth="1"/>
    <col min="3590" max="3590" width="14.140625" style="14" bestFit="1" customWidth="1"/>
    <col min="3591" max="3591" width="12.5703125" style="14" bestFit="1" customWidth="1"/>
    <col min="3592" max="3592" width="11.5703125" style="14" bestFit="1" customWidth="1"/>
    <col min="3593" max="3838" width="11.42578125" style="14"/>
    <col min="3839" max="3839" width="38.85546875" style="14" customWidth="1"/>
    <col min="3840" max="3840" width="15.5703125" style="14" bestFit="1" customWidth="1"/>
    <col min="3841" max="3841" width="16.42578125" style="14" customWidth="1"/>
    <col min="3842" max="3842" width="17" style="14" customWidth="1"/>
    <col min="3843" max="3843" width="16.28515625" style="14" customWidth="1"/>
    <col min="3844" max="3844" width="15.7109375" style="14" bestFit="1" customWidth="1"/>
    <col min="3845" max="3845" width="8.42578125" style="14" customWidth="1"/>
    <col min="3846" max="3846" width="14.140625" style="14" bestFit="1" customWidth="1"/>
    <col min="3847" max="3847" width="12.5703125" style="14" bestFit="1" customWidth="1"/>
    <col min="3848" max="3848" width="11.5703125" style="14" bestFit="1" customWidth="1"/>
    <col min="3849" max="4094" width="11.42578125" style="14"/>
    <col min="4095" max="4095" width="38.85546875" style="14" customWidth="1"/>
    <col min="4096" max="4096" width="15.5703125" style="14" bestFit="1" customWidth="1"/>
    <col min="4097" max="4097" width="16.42578125" style="14" customWidth="1"/>
    <col min="4098" max="4098" width="17" style="14" customWidth="1"/>
    <col min="4099" max="4099" width="16.28515625" style="14" customWidth="1"/>
    <col min="4100" max="4100" width="15.7109375" style="14" bestFit="1" customWidth="1"/>
    <col min="4101" max="4101" width="8.42578125" style="14" customWidth="1"/>
    <col min="4102" max="4102" width="14.140625" style="14" bestFit="1" customWidth="1"/>
    <col min="4103" max="4103" width="12.5703125" style="14" bestFit="1" customWidth="1"/>
    <col min="4104" max="4104" width="11.5703125" style="14" bestFit="1" customWidth="1"/>
    <col min="4105" max="4350" width="11.42578125" style="14"/>
    <col min="4351" max="4351" width="38.85546875" style="14" customWidth="1"/>
    <col min="4352" max="4352" width="15.5703125" style="14" bestFit="1" customWidth="1"/>
    <col min="4353" max="4353" width="16.42578125" style="14" customWidth="1"/>
    <col min="4354" max="4354" width="17" style="14" customWidth="1"/>
    <col min="4355" max="4355" width="16.28515625" style="14" customWidth="1"/>
    <col min="4356" max="4356" width="15.7109375" style="14" bestFit="1" customWidth="1"/>
    <col min="4357" max="4357" width="8.42578125" style="14" customWidth="1"/>
    <col min="4358" max="4358" width="14.140625" style="14" bestFit="1" customWidth="1"/>
    <col min="4359" max="4359" width="12.5703125" style="14" bestFit="1" customWidth="1"/>
    <col min="4360" max="4360" width="11.5703125" style="14" bestFit="1" customWidth="1"/>
    <col min="4361" max="4606" width="11.42578125" style="14"/>
    <col min="4607" max="4607" width="38.85546875" style="14" customWidth="1"/>
    <col min="4608" max="4608" width="15.5703125" style="14" bestFit="1" customWidth="1"/>
    <col min="4609" max="4609" width="16.42578125" style="14" customWidth="1"/>
    <col min="4610" max="4610" width="17" style="14" customWidth="1"/>
    <col min="4611" max="4611" width="16.28515625" style="14" customWidth="1"/>
    <col min="4612" max="4612" width="15.7109375" style="14" bestFit="1" customWidth="1"/>
    <col min="4613" max="4613" width="8.42578125" style="14" customWidth="1"/>
    <col min="4614" max="4614" width="14.140625" style="14" bestFit="1" customWidth="1"/>
    <col min="4615" max="4615" width="12.5703125" style="14" bestFit="1" customWidth="1"/>
    <col min="4616" max="4616" width="11.5703125" style="14" bestFit="1" customWidth="1"/>
    <col min="4617" max="4862" width="11.42578125" style="14"/>
    <col min="4863" max="4863" width="38.85546875" style="14" customWidth="1"/>
    <col min="4864" max="4864" width="15.5703125" style="14" bestFit="1" customWidth="1"/>
    <col min="4865" max="4865" width="16.42578125" style="14" customWidth="1"/>
    <col min="4866" max="4866" width="17" style="14" customWidth="1"/>
    <col min="4867" max="4867" width="16.28515625" style="14" customWidth="1"/>
    <col min="4868" max="4868" width="15.7109375" style="14" bestFit="1" customWidth="1"/>
    <col min="4869" max="4869" width="8.42578125" style="14" customWidth="1"/>
    <col min="4870" max="4870" width="14.140625" style="14" bestFit="1" customWidth="1"/>
    <col min="4871" max="4871" width="12.5703125" style="14" bestFit="1" customWidth="1"/>
    <col min="4872" max="4872" width="11.5703125" style="14" bestFit="1" customWidth="1"/>
    <col min="4873" max="5118" width="11.42578125" style="14"/>
    <col min="5119" max="5119" width="38.85546875" style="14" customWidth="1"/>
    <col min="5120" max="5120" width="15.5703125" style="14" bestFit="1" customWidth="1"/>
    <col min="5121" max="5121" width="16.42578125" style="14" customWidth="1"/>
    <col min="5122" max="5122" width="17" style="14" customWidth="1"/>
    <col min="5123" max="5123" width="16.28515625" style="14" customWidth="1"/>
    <col min="5124" max="5124" width="15.7109375" style="14" bestFit="1" customWidth="1"/>
    <col min="5125" max="5125" width="8.42578125" style="14" customWidth="1"/>
    <col min="5126" max="5126" width="14.140625" style="14" bestFit="1" customWidth="1"/>
    <col min="5127" max="5127" width="12.5703125" style="14" bestFit="1" customWidth="1"/>
    <col min="5128" max="5128" width="11.5703125" style="14" bestFit="1" customWidth="1"/>
    <col min="5129" max="5374" width="11.42578125" style="14"/>
    <col min="5375" max="5375" width="38.85546875" style="14" customWidth="1"/>
    <col min="5376" max="5376" width="15.5703125" style="14" bestFit="1" customWidth="1"/>
    <col min="5377" max="5377" width="16.42578125" style="14" customWidth="1"/>
    <col min="5378" max="5378" width="17" style="14" customWidth="1"/>
    <col min="5379" max="5379" width="16.28515625" style="14" customWidth="1"/>
    <col min="5380" max="5380" width="15.7109375" style="14" bestFit="1" customWidth="1"/>
    <col min="5381" max="5381" width="8.42578125" style="14" customWidth="1"/>
    <col min="5382" max="5382" width="14.140625" style="14" bestFit="1" customWidth="1"/>
    <col min="5383" max="5383" width="12.5703125" style="14" bestFit="1" customWidth="1"/>
    <col min="5384" max="5384" width="11.5703125" style="14" bestFit="1" customWidth="1"/>
    <col min="5385" max="5630" width="11.42578125" style="14"/>
    <col min="5631" max="5631" width="38.85546875" style="14" customWidth="1"/>
    <col min="5632" max="5632" width="15.5703125" style="14" bestFit="1" customWidth="1"/>
    <col min="5633" max="5633" width="16.42578125" style="14" customWidth="1"/>
    <col min="5634" max="5634" width="17" style="14" customWidth="1"/>
    <col min="5635" max="5635" width="16.28515625" style="14" customWidth="1"/>
    <col min="5636" max="5636" width="15.7109375" style="14" bestFit="1" customWidth="1"/>
    <col min="5637" max="5637" width="8.42578125" style="14" customWidth="1"/>
    <col min="5638" max="5638" width="14.140625" style="14" bestFit="1" customWidth="1"/>
    <col min="5639" max="5639" width="12.5703125" style="14" bestFit="1" customWidth="1"/>
    <col min="5640" max="5640" width="11.5703125" style="14" bestFit="1" customWidth="1"/>
    <col min="5641" max="5886" width="11.42578125" style="14"/>
    <col min="5887" max="5887" width="38.85546875" style="14" customWidth="1"/>
    <col min="5888" max="5888" width="15.5703125" style="14" bestFit="1" customWidth="1"/>
    <col min="5889" max="5889" width="16.42578125" style="14" customWidth="1"/>
    <col min="5890" max="5890" width="17" style="14" customWidth="1"/>
    <col min="5891" max="5891" width="16.28515625" style="14" customWidth="1"/>
    <col min="5892" max="5892" width="15.7109375" style="14" bestFit="1" customWidth="1"/>
    <col min="5893" max="5893" width="8.42578125" style="14" customWidth="1"/>
    <col min="5894" max="5894" width="14.140625" style="14" bestFit="1" customWidth="1"/>
    <col min="5895" max="5895" width="12.5703125" style="14" bestFit="1" customWidth="1"/>
    <col min="5896" max="5896" width="11.5703125" style="14" bestFit="1" customWidth="1"/>
    <col min="5897" max="6142" width="11.42578125" style="14"/>
    <col min="6143" max="6143" width="38.85546875" style="14" customWidth="1"/>
    <col min="6144" max="6144" width="15.5703125" style="14" bestFit="1" customWidth="1"/>
    <col min="6145" max="6145" width="16.42578125" style="14" customWidth="1"/>
    <col min="6146" max="6146" width="17" style="14" customWidth="1"/>
    <col min="6147" max="6147" width="16.28515625" style="14" customWidth="1"/>
    <col min="6148" max="6148" width="15.7109375" style="14" bestFit="1" customWidth="1"/>
    <col min="6149" max="6149" width="8.42578125" style="14" customWidth="1"/>
    <col min="6150" max="6150" width="14.140625" style="14" bestFit="1" customWidth="1"/>
    <col min="6151" max="6151" width="12.5703125" style="14" bestFit="1" customWidth="1"/>
    <col min="6152" max="6152" width="11.5703125" style="14" bestFit="1" customWidth="1"/>
    <col min="6153" max="6398" width="11.42578125" style="14"/>
    <col min="6399" max="6399" width="38.85546875" style="14" customWidth="1"/>
    <col min="6400" max="6400" width="15.5703125" style="14" bestFit="1" customWidth="1"/>
    <col min="6401" max="6401" width="16.42578125" style="14" customWidth="1"/>
    <col min="6402" max="6402" width="17" style="14" customWidth="1"/>
    <col min="6403" max="6403" width="16.28515625" style="14" customWidth="1"/>
    <col min="6404" max="6404" width="15.7109375" style="14" bestFit="1" customWidth="1"/>
    <col min="6405" max="6405" width="8.42578125" style="14" customWidth="1"/>
    <col min="6406" max="6406" width="14.140625" style="14" bestFit="1" customWidth="1"/>
    <col min="6407" max="6407" width="12.5703125" style="14" bestFit="1" customWidth="1"/>
    <col min="6408" max="6408" width="11.5703125" style="14" bestFit="1" customWidth="1"/>
    <col min="6409" max="6654" width="11.42578125" style="14"/>
    <col min="6655" max="6655" width="38.85546875" style="14" customWidth="1"/>
    <col min="6656" max="6656" width="15.5703125" style="14" bestFit="1" customWidth="1"/>
    <col min="6657" max="6657" width="16.42578125" style="14" customWidth="1"/>
    <col min="6658" max="6658" width="17" style="14" customWidth="1"/>
    <col min="6659" max="6659" width="16.28515625" style="14" customWidth="1"/>
    <col min="6660" max="6660" width="15.7109375" style="14" bestFit="1" customWidth="1"/>
    <col min="6661" max="6661" width="8.42578125" style="14" customWidth="1"/>
    <col min="6662" max="6662" width="14.140625" style="14" bestFit="1" customWidth="1"/>
    <col min="6663" max="6663" width="12.5703125" style="14" bestFit="1" customWidth="1"/>
    <col min="6664" max="6664" width="11.5703125" style="14" bestFit="1" customWidth="1"/>
    <col min="6665" max="6910" width="11.42578125" style="14"/>
    <col min="6911" max="6911" width="38.85546875" style="14" customWidth="1"/>
    <col min="6912" max="6912" width="15.5703125" style="14" bestFit="1" customWidth="1"/>
    <col min="6913" max="6913" width="16.42578125" style="14" customWidth="1"/>
    <col min="6914" max="6914" width="17" style="14" customWidth="1"/>
    <col min="6915" max="6915" width="16.28515625" style="14" customWidth="1"/>
    <col min="6916" max="6916" width="15.7109375" style="14" bestFit="1" customWidth="1"/>
    <col min="6917" max="6917" width="8.42578125" style="14" customWidth="1"/>
    <col min="6918" max="6918" width="14.140625" style="14" bestFit="1" customWidth="1"/>
    <col min="6919" max="6919" width="12.5703125" style="14" bestFit="1" customWidth="1"/>
    <col min="6920" max="6920" width="11.5703125" style="14" bestFit="1" customWidth="1"/>
    <col min="6921" max="7166" width="11.42578125" style="14"/>
    <col min="7167" max="7167" width="38.85546875" style="14" customWidth="1"/>
    <col min="7168" max="7168" width="15.5703125" style="14" bestFit="1" customWidth="1"/>
    <col min="7169" max="7169" width="16.42578125" style="14" customWidth="1"/>
    <col min="7170" max="7170" width="17" style="14" customWidth="1"/>
    <col min="7171" max="7171" width="16.28515625" style="14" customWidth="1"/>
    <col min="7172" max="7172" width="15.7109375" style="14" bestFit="1" customWidth="1"/>
    <col min="7173" max="7173" width="8.42578125" style="14" customWidth="1"/>
    <col min="7174" max="7174" width="14.140625" style="14" bestFit="1" customWidth="1"/>
    <col min="7175" max="7175" width="12.5703125" style="14" bestFit="1" customWidth="1"/>
    <col min="7176" max="7176" width="11.5703125" style="14" bestFit="1" customWidth="1"/>
    <col min="7177" max="7422" width="11.42578125" style="14"/>
    <col min="7423" max="7423" width="38.85546875" style="14" customWidth="1"/>
    <col min="7424" max="7424" width="15.5703125" style="14" bestFit="1" customWidth="1"/>
    <col min="7425" max="7425" width="16.42578125" style="14" customWidth="1"/>
    <col min="7426" max="7426" width="17" style="14" customWidth="1"/>
    <col min="7427" max="7427" width="16.28515625" style="14" customWidth="1"/>
    <col min="7428" max="7428" width="15.7109375" style="14" bestFit="1" customWidth="1"/>
    <col min="7429" max="7429" width="8.42578125" style="14" customWidth="1"/>
    <col min="7430" max="7430" width="14.140625" style="14" bestFit="1" customWidth="1"/>
    <col min="7431" max="7431" width="12.5703125" style="14" bestFit="1" customWidth="1"/>
    <col min="7432" max="7432" width="11.5703125" style="14" bestFit="1" customWidth="1"/>
    <col min="7433" max="7678" width="11.42578125" style="14"/>
    <col min="7679" max="7679" width="38.85546875" style="14" customWidth="1"/>
    <col min="7680" max="7680" width="15.5703125" style="14" bestFit="1" customWidth="1"/>
    <col min="7681" max="7681" width="16.42578125" style="14" customWidth="1"/>
    <col min="7682" max="7682" width="17" style="14" customWidth="1"/>
    <col min="7683" max="7683" width="16.28515625" style="14" customWidth="1"/>
    <col min="7684" max="7684" width="15.7109375" style="14" bestFit="1" customWidth="1"/>
    <col min="7685" max="7685" width="8.42578125" style="14" customWidth="1"/>
    <col min="7686" max="7686" width="14.140625" style="14" bestFit="1" customWidth="1"/>
    <col min="7687" max="7687" width="12.5703125" style="14" bestFit="1" customWidth="1"/>
    <col min="7688" max="7688" width="11.5703125" style="14" bestFit="1" customWidth="1"/>
    <col min="7689" max="7934" width="11.42578125" style="14"/>
    <col min="7935" max="7935" width="38.85546875" style="14" customWidth="1"/>
    <col min="7936" max="7936" width="15.5703125" style="14" bestFit="1" customWidth="1"/>
    <col min="7937" max="7937" width="16.42578125" style="14" customWidth="1"/>
    <col min="7938" max="7938" width="17" style="14" customWidth="1"/>
    <col min="7939" max="7939" width="16.28515625" style="14" customWidth="1"/>
    <col min="7940" max="7940" width="15.7109375" style="14" bestFit="1" customWidth="1"/>
    <col min="7941" max="7941" width="8.42578125" style="14" customWidth="1"/>
    <col min="7942" max="7942" width="14.140625" style="14" bestFit="1" customWidth="1"/>
    <col min="7943" max="7943" width="12.5703125" style="14" bestFit="1" customWidth="1"/>
    <col min="7944" max="7944" width="11.5703125" style="14" bestFit="1" customWidth="1"/>
    <col min="7945" max="8190" width="11.42578125" style="14"/>
    <col min="8191" max="8191" width="38.85546875" style="14" customWidth="1"/>
    <col min="8192" max="8192" width="15.5703125" style="14" bestFit="1" customWidth="1"/>
    <col min="8193" max="8193" width="16.42578125" style="14" customWidth="1"/>
    <col min="8194" max="8194" width="17" style="14" customWidth="1"/>
    <col min="8195" max="8195" width="16.28515625" style="14" customWidth="1"/>
    <col min="8196" max="8196" width="15.7109375" style="14" bestFit="1" customWidth="1"/>
    <col min="8197" max="8197" width="8.42578125" style="14" customWidth="1"/>
    <col min="8198" max="8198" width="14.140625" style="14" bestFit="1" customWidth="1"/>
    <col min="8199" max="8199" width="12.5703125" style="14" bestFit="1" customWidth="1"/>
    <col min="8200" max="8200" width="11.5703125" style="14" bestFit="1" customWidth="1"/>
    <col min="8201" max="8446" width="11.42578125" style="14"/>
    <col min="8447" max="8447" width="38.85546875" style="14" customWidth="1"/>
    <col min="8448" max="8448" width="15.5703125" style="14" bestFit="1" customWidth="1"/>
    <col min="8449" max="8449" width="16.42578125" style="14" customWidth="1"/>
    <col min="8450" max="8450" width="17" style="14" customWidth="1"/>
    <col min="8451" max="8451" width="16.28515625" style="14" customWidth="1"/>
    <col min="8452" max="8452" width="15.7109375" style="14" bestFit="1" customWidth="1"/>
    <col min="8453" max="8453" width="8.42578125" style="14" customWidth="1"/>
    <col min="8454" max="8454" width="14.140625" style="14" bestFit="1" customWidth="1"/>
    <col min="8455" max="8455" width="12.5703125" style="14" bestFit="1" customWidth="1"/>
    <col min="8456" max="8456" width="11.5703125" style="14" bestFit="1" customWidth="1"/>
    <col min="8457" max="8702" width="11.42578125" style="14"/>
    <col min="8703" max="8703" width="38.85546875" style="14" customWidth="1"/>
    <col min="8704" max="8704" width="15.5703125" style="14" bestFit="1" customWidth="1"/>
    <col min="8705" max="8705" width="16.42578125" style="14" customWidth="1"/>
    <col min="8706" max="8706" width="17" style="14" customWidth="1"/>
    <col min="8707" max="8707" width="16.28515625" style="14" customWidth="1"/>
    <col min="8708" max="8708" width="15.7109375" style="14" bestFit="1" customWidth="1"/>
    <col min="8709" max="8709" width="8.42578125" style="14" customWidth="1"/>
    <col min="8710" max="8710" width="14.140625" style="14" bestFit="1" customWidth="1"/>
    <col min="8711" max="8711" width="12.5703125" style="14" bestFit="1" customWidth="1"/>
    <col min="8712" max="8712" width="11.5703125" style="14" bestFit="1" customWidth="1"/>
    <col min="8713" max="8958" width="11.42578125" style="14"/>
    <col min="8959" max="8959" width="38.85546875" style="14" customWidth="1"/>
    <col min="8960" max="8960" width="15.5703125" style="14" bestFit="1" customWidth="1"/>
    <col min="8961" max="8961" width="16.42578125" style="14" customWidth="1"/>
    <col min="8962" max="8962" width="17" style="14" customWidth="1"/>
    <col min="8963" max="8963" width="16.28515625" style="14" customWidth="1"/>
    <col min="8964" max="8964" width="15.7109375" style="14" bestFit="1" customWidth="1"/>
    <col min="8965" max="8965" width="8.42578125" style="14" customWidth="1"/>
    <col min="8966" max="8966" width="14.140625" style="14" bestFit="1" customWidth="1"/>
    <col min="8967" max="8967" width="12.5703125" style="14" bestFit="1" customWidth="1"/>
    <col min="8968" max="8968" width="11.5703125" style="14" bestFit="1" customWidth="1"/>
    <col min="8969" max="9214" width="11.42578125" style="14"/>
    <col min="9215" max="9215" width="38.85546875" style="14" customWidth="1"/>
    <col min="9216" max="9216" width="15.5703125" style="14" bestFit="1" customWidth="1"/>
    <col min="9217" max="9217" width="16.42578125" style="14" customWidth="1"/>
    <col min="9218" max="9218" width="17" style="14" customWidth="1"/>
    <col min="9219" max="9219" width="16.28515625" style="14" customWidth="1"/>
    <col min="9220" max="9220" width="15.7109375" style="14" bestFit="1" customWidth="1"/>
    <col min="9221" max="9221" width="8.42578125" style="14" customWidth="1"/>
    <col min="9222" max="9222" width="14.140625" style="14" bestFit="1" customWidth="1"/>
    <col min="9223" max="9223" width="12.5703125" style="14" bestFit="1" customWidth="1"/>
    <col min="9224" max="9224" width="11.5703125" style="14" bestFit="1" customWidth="1"/>
    <col min="9225" max="9470" width="11.42578125" style="14"/>
    <col min="9471" max="9471" width="38.85546875" style="14" customWidth="1"/>
    <col min="9472" max="9472" width="15.5703125" style="14" bestFit="1" customWidth="1"/>
    <col min="9473" max="9473" width="16.42578125" style="14" customWidth="1"/>
    <col min="9474" max="9474" width="17" style="14" customWidth="1"/>
    <col min="9475" max="9475" width="16.28515625" style="14" customWidth="1"/>
    <col min="9476" max="9476" width="15.7109375" style="14" bestFit="1" customWidth="1"/>
    <col min="9477" max="9477" width="8.42578125" style="14" customWidth="1"/>
    <col min="9478" max="9478" width="14.140625" style="14" bestFit="1" customWidth="1"/>
    <col min="9479" max="9479" width="12.5703125" style="14" bestFit="1" customWidth="1"/>
    <col min="9480" max="9480" width="11.5703125" style="14" bestFit="1" customWidth="1"/>
    <col min="9481" max="9726" width="11.42578125" style="14"/>
    <col min="9727" max="9727" width="38.85546875" style="14" customWidth="1"/>
    <col min="9728" max="9728" width="15.5703125" style="14" bestFit="1" customWidth="1"/>
    <col min="9729" max="9729" width="16.42578125" style="14" customWidth="1"/>
    <col min="9730" max="9730" width="17" style="14" customWidth="1"/>
    <col min="9731" max="9731" width="16.28515625" style="14" customWidth="1"/>
    <col min="9732" max="9732" width="15.7109375" style="14" bestFit="1" customWidth="1"/>
    <col min="9733" max="9733" width="8.42578125" style="14" customWidth="1"/>
    <col min="9734" max="9734" width="14.140625" style="14" bestFit="1" customWidth="1"/>
    <col min="9735" max="9735" width="12.5703125" style="14" bestFit="1" customWidth="1"/>
    <col min="9736" max="9736" width="11.5703125" style="14" bestFit="1" customWidth="1"/>
    <col min="9737" max="9982" width="11.42578125" style="14"/>
    <col min="9983" max="9983" width="38.85546875" style="14" customWidth="1"/>
    <col min="9984" max="9984" width="15.5703125" style="14" bestFit="1" customWidth="1"/>
    <col min="9985" max="9985" width="16.42578125" style="14" customWidth="1"/>
    <col min="9986" max="9986" width="17" style="14" customWidth="1"/>
    <col min="9987" max="9987" width="16.28515625" style="14" customWidth="1"/>
    <col min="9988" max="9988" width="15.7109375" style="14" bestFit="1" customWidth="1"/>
    <col min="9989" max="9989" width="8.42578125" style="14" customWidth="1"/>
    <col min="9990" max="9990" width="14.140625" style="14" bestFit="1" customWidth="1"/>
    <col min="9991" max="9991" width="12.5703125" style="14" bestFit="1" customWidth="1"/>
    <col min="9992" max="9992" width="11.5703125" style="14" bestFit="1" customWidth="1"/>
    <col min="9993" max="10238" width="11.42578125" style="14"/>
    <col min="10239" max="10239" width="38.85546875" style="14" customWidth="1"/>
    <col min="10240" max="10240" width="15.5703125" style="14" bestFit="1" customWidth="1"/>
    <col min="10241" max="10241" width="16.42578125" style="14" customWidth="1"/>
    <col min="10242" max="10242" width="17" style="14" customWidth="1"/>
    <col min="10243" max="10243" width="16.28515625" style="14" customWidth="1"/>
    <col min="10244" max="10244" width="15.7109375" style="14" bestFit="1" customWidth="1"/>
    <col min="10245" max="10245" width="8.42578125" style="14" customWidth="1"/>
    <col min="10246" max="10246" width="14.140625" style="14" bestFit="1" customWidth="1"/>
    <col min="10247" max="10247" width="12.5703125" style="14" bestFit="1" customWidth="1"/>
    <col min="10248" max="10248" width="11.5703125" style="14" bestFit="1" customWidth="1"/>
    <col min="10249" max="10494" width="11.42578125" style="14"/>
    <col min="10495" max="10495" width="38.85546875" style="14" customWidth="1"/>
    <col min="10496" max="10496" width="15.5703125" style="14" bestFit="1" customWidth="1"/>
    <col min="10497" max="10497" width="16.42578125" style="14" customWidth="1"/>
    <col min="10498" max="10498" width="17" style="14" customWidth="1"/>
    <col min="10499" max="10499" width="16.28515625" style="14" customWidth="1"/>
    <col min="10500" max="10500" width="15.7109375" style="14" bestFit="1" customWidth="1"/>
    <col min="10501" max="10501" width="8.42578125" style="14" customWidth="1"/>
    <col min="10502" max="10502" width="14.140625" style="14" bestFit="1" customWidth="1"/>
    <col min="10503" max="10503" width="12.5703125" style="14" bestFit="1" customWidth="1"/>
    <col min="10504" max="10504" width="11.5703125" style="14" bestFit="1" customWidth="1"/>
    <col min="10505" max="10750" width="11.42578125" style="14"/>
    <col min="10751" max="10751" width="38.85546875" style="14" customWidth="1"/>
    <col min="10752" max="10752" width="15.5703125" style="14" bestFit="1" customWidth="1"/>
    <col min="10753" max="10753" width="16.42578125" style="14" customWidth="1"/>
    <col min="10754" max="10754" width="17" style="14" customWidth="1"/>
    <col min="10755" max="10755" width="16.28515625" style="14" customWidth="1"/>
    <col min="10756" max="10756" width="15.7109375" style="14" bestFit="1" customWidth="1"/>
    <col min="10757" max="10757" width="8.42578125" style="14" customWidth="1"/>
    <col min="10758" max="10758" width="14.140625" style="14" bestFit="1" customWidth="1"/>
    <col min="10759" max="10759" width="12.5703125" style="14" bestFit="1" customWidth="1"/>
    <col min="10760" max="10760" width="11.5703125" style="14" bestFit="1" customWidth="1"/>
    <col min="10761" max="11006" width="11.42578125" style="14"/>
    <col min="11007" max="11007" width="38.85546875" style="14" customWidth="1"/>
    <col min="11008" max="11008" width="15.5703125" style="14" bestFit="1" customWidth="1"/>
    <col min="11009" max="11009" width="16.42578125" style="14" customWidth="1"/>
    <col min="11010" max="11010" width="17" style="14" customWidth="1"/>
    <col min="11011" max="11011" width="16.28515625" style="14" customWidth="1"/>
    <col min="11012" max="11012" width="15.7109375" style="14" bestFit="1" customWidth="1"/>
    <col min="11013" max="11013" width="8.42578125" style="14" customWidth="1"/>
    <col min="11014" max="11014" width="14.140625" style="14" bestFit="1" customWidth="1"/>
    <col min="11015" max="11015" width="12.5703125" style="14" bestFit="1" customWidth="1"/>
    <col min="11016" max="11016" width="11.5703125" style="14" bestFit="1" customWidth="1"/>
    <col min="11017" max="11262" width="11.42578125" style="14"/>
    <col min="11263" max="11263" width="38.85546875" style="14" customWidth="1"/>
    <col min="11264" max="11264" width="15.5703125" style="14" bestFit="1" customWidth="1"/>
    <col min="11265" max="11265" width="16.42578125" style="14" customWidth="1"/>
    <col min="11266" max="11266" width="17" style="14" customWidth="1"/>
    <col min="11267" max="11267" width="16.28515625" style="14" customWidth="1"/>
    <col min="11268" max="11268" width="15.7109375" style="14" bestFit="1" customWidth="1"/>
    <col min="11269" max="11269" width="8.42578125" style="14" customWidth="1"/>
    <col min="11270" max="11270" width="14.140625" style="14" bestFit="1" customWidth="1"/>
    <col min="11271" max="11271" width="12.5703125" style="14" bestFit="1" customWidth="1"/>
    <col min="11272" max="11272" width="11.5703125" style="14" bestFit="1" customWidth="1"/>
    <col min="11273" max="11518" width="11.42578125" style="14"/>
    <col min="11519" max="11519" width="38.85546875" style="14" customWidth="1"/>
    <col min="11520" max="11520" width="15.5703125" style="14" bestFit="1" customWidth="1"/>
    <col min="11521" max="11521" width="16.42578125" style="14" customWidth="1"/>
    <col min="11522" max="11522" width="17" style="14" customWidth="1"/>
    <col min="11523" max="11523" width="16.28515625" style="14" customWidth="1"/>
    <col min="11524" max="11524" width="15.7109375" style="14" bestFit="1" customWidth="1"/>
    <col min="11525" max="11525" width="8.42578125" style="14" customWidth="1"/>
    <col min="11526" max="11526" width="14.140625" style="14" bestFit="1" customWidth="1"/>
    <col min="11527" max="11527" width="12.5703125" style="14" bestFit="1" customWidth="1"/>
    <col min="11528" max="11528" width="11.5703125" style="14" bestFit="1" customWidth="1"/>
    <col min="11529" max="11774" width="11.42578125" style="14"/>
    <col min="11775" max="11775" width="38.85546875" style="14" customWidth="1"/>
    <col min="11776" max="11776" width="15.5703125" style="14" bestFit="1" customWidth="1"/>
    <col min="11777" max="11777" width="16.42578125" style="14" customWidth="1"/>
    <col min="11778" max="11778" width="17" style="14" customWidth="1"/>
    <col min="11779" max="11779" width="16.28515625" style="14" customWidth="1"/>
    <col min="11780" max="11780" width="15.7109375" style="14" bestFit="1" customWidth="1"/>
    <col min="11781" max="11781" width="8.42578125" style="14" customWidth="1"/>
    <col min="11782" max="11782" width="14.140625" style="14" bestFit="1" customWidth="1"/>
    <col min="11783" max="11783" width="12.5703125" style="14" bestFit="1" customWidth="1"/>
    <col min="11784" max="11784" width="11.5703125" style="14" bestFit="1" customWidth="1"/>
    <col min="11785" max="12030" width="11.42578125" style="14"/>
    <col min="12031" max="12031" width="38.85546875" style="14" customWidth="1"/>
    <col min="12032" max="12032" width="15.5703125" style="14" bestFit="1" customWidth="1"/>
    <col min="12033" max="12033" width="16.42578125" style="14" customWidth="1"/>
    <col min="12034" max="12034" width="17" style="14" customWidth="1"/>
    <col min="12035" max="12035" width="16.28515625" style="14" customWidth="1"/>
    <col min="12036" max="12036" width="15.7109375" style="14" bestFit="1" customWidth="1"/>
    <col min="12037" max="12037" width="8.42578125" style="14" customWidth="1"/>
    <col min="12038" max="12038" width="14.140625" style="14" bestFit="1" customWidth="1"/>
    <col min="12039" max="12039" width="12.5703125" style="14" bestFit="1" customWidth="1"/>
    <col min="12040" max="12040" width="11.5703125" style="14" bestFit="1" customWidth="1"/>
    <col min="12041" max="12286" width="11.42578125" style="14"/>
    <col min="12287" max="12287" width="38.85546875" style="14" customWidth="1"/>
    <col min="12288" max="12288" width="15.5703125" style="14" bestFit="1" customWidth="1"/>
    <col min="12289" max="12289" width="16.42578125" style="14" customWidth="1"/>
    <col min="12290" max="12290" width="17" style="14" customWidth="1"/>
    <col min="12291" max="12291" width="16.28515625" style="14" customWidth="1"/>
    <col min="12292" max="12292" width="15.7109375" style="14" bestFit="1" customWidth="1"/>
    <col min="12293" max="12293" width="8.42578125" style="14" customWidth="1"/>
    <col min="12294" max="12294" width="14.140625" style="14" bestFit="1" customWidth="1"/>
    <col min="12295" max="12295" width="12.5703125" style="14" bestFit="1" customWidth="1"/>
    <col min="12296" max="12296" width="11.5703125" style="14" bestFit="1" customWidth="1"/>
    <col min="12297" max="12542" width="11.42578125" style="14"/>
    <col min="12543" max="12543" width="38.85546875" style="14" customWidth="1"/>
    <col min="12544" max="12544" width="15.5703125" style="14" bestFit="1" customWidth="1"/>
    <col min="12545" max="12545" width="16.42578125" style="14" customWidth="1"/>
    <col min="12546" max="12546" width="17" style="14" customWidth="1"/>
    <col min="12547" max="12547" width="16.28515625" style="14" customWidth="1"/>
    <col min="12548" max="12548" width="15.7109375" style="14" bestFit="1" customWidth="1"/>
    <col min="12549" max="12549" width="8.42578125" style="14" customWidth="1"/>
    <col min="12550" max="12550" width="14.140625" style="14" bestFit="1" customWidth="1"/>
    <col min="12551" max="12551" width="12.5703125" style="14" bestFit="1" customWidth="1"/>
    <col min="12552" max="12552" width="11.5703125" style="14" bestFit="1" customWidth="1"/>
    <col min="12553" max="12798" width="11.42578125" style="14"/>
    <col min="12799" max="12799" width="38.85546875" style="14" customWidth="1"/>
    <col min="12800" max="12800" width="15.5703125" style="14" bestFit="1" customWidth="1"/>
    <col min="12801" max="12801" width="16.42578125" style="14" customWidth="1"/>
    <col min="12802" max="12802" width="17" style="14" customWidth="1"/>
    <col min="12803" max="12803" width="16.28515625" style="14" customWidth="1"/>
    <col min="12804" max="12804" width="15.7109375" style="14" bestFit="1" customWidth="1"/>
    <col min="12805" max="12805" width="8.42578125" style="14" customWidth="1"/>
    <col min="12806" max="12806" width="14.140625" style="14" bestFit="1" customWidth="1"/>
    <col min="12807" max="12807" width="12.5703125" style="14" bestFit="1" customWidth="1"/>
    <col min="12808" max="12808" width="11.5703125" style="14" bestFit="1" customWidth="1"/>
    <col min="12809" max="13054" width="11.42578125" style="14"/>
    <col min="13055" max="13055" width="38.85546875" style="14" customWidth="1"/>
    <col min="13056" max="13056" width="15.5703125" style="14" bestFit="1" customWidth="1"/>
    <col min="13057" max="13057" width="16.42578125" style="14" customWidth="1"/>
    <col min="13058" max="13058" width="17" style="14" customWidth="1"/>
    <col min="13059" max="13059" width="16.28515625" style="14" customWidth="1"/>
    <col min="13060" max="13060" width="15.7109375" style="14" bestFit="1" customWidth="1"/>
    <col min="13061" max="13061" width="8.42578125" style="14" customWidth="1"/>
    <col min="13062" max="13062" width="14.140625" style="14" bestFit="1" customWidth="1"/>
    <col min="13063" max="13063" width="12.5703125" style="14" bestFit="1" customWidth="1"/>
    <col min="13064" max="13064" width="11.5703125" style="14" bestFit="1" customWidth="1"/>
    <col min="13065" max="13310" width="11.42578125" style="14"/>
    <col min="13311" max="13311" width="38.85546875" style="14" customWidth="1"/>
    <col min="13312" max="13312" width="15.5703125" style="14" bestFit="1" customWidth="1"/>
    <col min="13313" max="13313" width="16.42578125" style="14" customWidth="1"/>
    <col min="13314" max="13314" width="17" style="14" customWidth="1"/>
    <col min="13315" max="13315" width="16.28515625" style="14" customWidth="1"/>
    <col min="13316" max="13316" width="15.7109375" style="14" bestFit="1" customWidth="1"/>
    <col min="13317" max="13317" width="8.42578125" style="14" customWidth="1"/>
    <col min="13318" max="13318" width="14.140625" style="14" bestFit="1" customWidth="1"/>
    <col min="13319" max="13319" width="12.5703125" style="14" bestFit="1" customWidth="1"/>
    <col min="13320" max="13320" width="11.5703125" style="14" bestFit="1" customWidth="1"/>
    <col min="13321" max="13566" width="11.42578125" style="14"/>
    <col min="13567" max="13567" width="38.85546875" style="14" customWidth="1"/>
    <col min="13568" max="13568" width="15.5703125" style="14" bestFit="1" customWidth="1"/>
    <col min="13569" max="13569" width="16.42578125" style="14" customWidth="1"/>
    <col min="13570" max="13570" width="17" style="14" customWidth="1"/>
    <col min="13571" max="13571" width="16.28515625" style="14" customWidth="1"/>
    <col min="13572" max="13572" width="15.7109375" style="14" bestFit="1" customWidth="1"/>
    <col min="13573" max="13573" width="8.42578125" style="14" customWidth="1"/>
    <col min="13574" max="13574" width="14.140625" style="14" bestFit="1" customWidth="1"/>
    <col min="13575" max="13575" width="12.5703125" style="14" bestFit="1" customWidth="1"/>
    <col min="13576" max="13576" width="11.5703125" style="14" bestFit="1" customWidth="1"/>
    <col min="13577" max="13822" width="11.42578125" style="14"/>
    <col min="13823" max="13823" width="38.85546875" style="14" customWidth="1"/>
    <col min="13824" max="13824" width="15.5703125" style="14" bestFit="1" customWidth="1"/>
    <col min="13825" max="13825" width="16.42578125" style="14" customWidth="1"/>
    <col min="13826" max="13826" width="17" style="14" customWidth="1"/>
    <col min="13827" max="13827" width="16.28515625" style="14" customWidth="1"/>
    <col min="13828" max="13828" width="15.7109375" style="14" bestFit="1" customWidth="1"/>
    <col min="13829" max="13829" width="8.42578125" style="14" customWidth="1"/>
    <col min="13830" max="13830" width="14.140625" style="14" bestFit="1" customWidth="1"/>
    <col min="13831" max="13831" width="12.5703125" style="14" bestFit="1" customWidth="1"/>
    <col min="13832" max="13832" width="11.5703125" style="14" bestFit="1" customWidth="1"/>
    <col min="13833" max="14078" width="11.42578125" style="14"/>
    <col min="14079" max="14079" width="38.85546875" style="14" customWidth="1"/>
    <col min="14080" max="14080" width="15.5703125" style="14" bestFit="1" customWidth="1"/>
    <col min="14081" max="14081" width="16.42578125" style="14" customWidth="1"/>
    <col min="14082" max="14082" width="17" style="14" customWidth="1"/>
    <col min="14083" max="14083" width="16.28515625" style="14" customWidth="1"/>
    <col min="14084" max="14084" width="15.7109375" style="14" bestFit="1" customWidth="1"/>
    <col min="14085" max="14085" width="8.42578125" style="14" customWidth="1"/>
    <col min="14086" max="14086" width="14.140625" style="14" bestFit="1" customWidth="1"/>
    <col min="14087" max="14087" width="12.5703125" style="14" bestFit="1" customWidth="1"/>
    <col min="14088" max="14088" width="11.5703125" style="14" bestFit="1" customWidth="1"/>
    <col min="14089" max="14334" width="11.42578125" style="14"/>
    <col min="14335" max="14335" width="38.85546875" style="14" customWidth="1"/>
    <col min="14336" max="14336" width="15.5703125" style="14" bestFit="1" customWidth="1"/>
    <col min="14337" max="14337" width="16.42578125" style="14" customWidth="1"/>
    <col min="14338" max="14338" width="17" style="14" customWidth="1"/>
    <col min="14339" max="14339" width="16.28515625" style="14" customWidth="1"/>
    <col min="14340" max="14340" width="15.7109375" style="14" bestFit="1" customWidth="1"/>
    <col min="14341" max="14341" width="8.42578125" style="14" customWidth="1"/>
    <col min="14342" max="14342" width="14.140625" style="14" bestFit="1" customWidth="1"/>
    <col min="14343" max="14343" width="12.5703125" style="14" bestFit="1" customWidth="1"/>
    <col min="14344" max="14344" width="11.5703125" style="14" bestFit="1" customWidth="1"/>
    <col min="14345" max="14590" width="11.42578125" style="14"/>
    <col min="14591" max="14591" width="38.85546875" style="14" customWidth="1"/>
    <col min="14592" max="14592" width="15.5703125" style="14" bestFit="1" customWidth="1"/>
    <col min="14593" max="14593" width="16.42578125" style="14" customWidth="1"/>
    <col min="14594" max="14594" width="17" style="14" customWidth="1"/>
    <col min="14595" max="14595" width="16.28515625" style="14" customWidth="1"/>
    <col min="14596" max="14596" width="15.7109375" style="14" bestFit="1" customWidth="1"/>
    <col min="14597" max="14597" width="8.42578125" style="14" customWidth="1"/>
    <col min="14598" max="14598" width="14.140625" style="14" bestFit="1" customWidth="1"/>
    <col min="14599" max="14599" width="12.5703125" style="14" bestFit="1" customWidth="1"/>
    <col min="14600" max="14600" width="11.5703125" style="14" bestFit="1" customWidth="1"/>
    <col min="14601" max="14846" width="11.42578125" style="14"/>
    <col min="14847" max="14847" width="38.85546875" style="14" customWidth="1"/>
    <col min="14848" max="14848" width="15.5703125" style="14" bestFit="1" customWidth="1"/>
    <col min="14849" max="14849" width="16.42578125" style="14" customWidth="1"/>
    <col min="14850" max="14850" width="17" style="14" customWidth="1"/>
    <col min="14851" max="14851" width="16.28515625" style="14" customWidth="1"/>
    <col min="14852" max="14852" width="15.7109375" style="14" bestFit="1" customWidth="1"/>
    <col min="14853" max="14853" width="8.42578125" style="14" customWidth="1"/>
    <col min="14854" max="14854" width="14.140625" style="14" bestFit="1" customWidth="1"/>
    <col min="14855" max="14855" width="12.5703125" style="14" bestFit="1" customWidth="1"/>
    <col min="14856" max="14856" width="11.5703125" style="14" bestFit="1" customWidth="1"/>
    <col min="14857" max="15102" width="11.42578125" style="14"/>
    <col min="15103" max="15103" width="38.85546875" style="14" customWidth="1"/>
    <col min="15104" max="15104" width="15.5703125" style="14" bestFit="1" customWidth="1"/>
    <col min="15105" max="15105" width="16.42578125" style="14" customWidth="1"/>
    <col min="15106" max="15106" width="17" style="14" customWidth="1"/>
    <col min="15107" max="15107" width="16.28515625" style="14" customWidth="1"/>
    <col min="15108" max="15108" width="15.7109375" style="14" bestFit="1" customWidth="1"/>
    <col min="15109" max="15109" width="8.42578125" style="14" customWidth="1"/>
    <col min="15110" max="15110" width="14.140625" style="14" bestFit="1" customWidth="1"/>
    <col min="15111" max="15111" width="12.5703125" style="14" bestFit="1" customWidth="1"/>
    <col min="15112" max="15112" width="11.5703125" style="14" bestFit="1" customWidth="1"/>
    <col min="15113" max="15358" width="11.42578125" style="14"/>
    <col min="15359" max="15359" width="38.85546875" style="14" customWidth="1"/>
    <col min="15360" max="15360" width="15.5703125" style="14" bestFit="1" customWidth="1"/>
    <col min="15361" max="15361" width="16.42578125" style="14" customWidth="1"/>
    <col min="15362" max="15362" width="17" style="14" customWidth="1"/>
    <col min="15363" max="15363" width="16.28515625" style="14" customWidth="1"/>
    <col min="15364" max="15364" width="15.7109375" style="14" bestFit="1" customWidth="1"/>
    <col min="15365" max="15365" width="8.42578125" style="14" customWidth="1"/>
    <col min="15366" max="15366" width="14.140625" style="14" bestFit="1" customWidth="1"/>
    <col min="15367" max="15367" width="12.5703125" style="14" bestFit="1" customWidth="1"/>
    <col min="15368" max="15368" width="11.5703125" style="14" bestFit="1" customWidth="1"/>
    <col min="15369" max="15614" width="11.42578125" style="14"/>
    <col min="15615" max="15615" width="38.85546875" style="14" customWidth="1"/>
    <col min="15616" max="15616" width="15.5703125" style="14" bestFit="1" customWidth="1"/>
    <col min="15617" max="15617" width="16.42578125" style="14" customWidth="1"/>
    <col min="15618" max="15618" width="17" style="14" customWidth="1"/>
    <col min="15619" max="15619" width="16.28515625" style="14" customWidth="1"/>
    <col min="15620" max="15620" width="15.7109375" style="14" bestFit="1" customWidth="1"/>
    <col min="15621" max="15621" width="8.42578125" style="14" customWidth="1"/>
    <col min="15622" max="15622" width="14.140625" style="14" bestFit="1" customWidth="1"/>
    <col min="15623" max="15623" width="12.5703125" style="14" bestFit="1" customWidth="1"/>
    <col min="15624" max="15624" width="11.5703125" style="14" bestFit="1" customWidth="1"/>
    <col min="15625" max="15870" width="11.42578125" style="14"/>
    <col min="15871" max="15871" width="38.85546875" style="14" customWidth="1"/>
    <col min="15872" max="15872" width="15.5703125" style="14" bestFit="1" customWidth="1"/>
    <col min="15873" max="15873" width="16.42578125" style="14" customWidth="1"/>
    <col min="15874" max="15874" width="17" style="14" customWidth="1"/>
    <col min="15875" max="15875" width="16.28515625" style="14" customWidth="1"/>
    <col min="15876" max="15876" width="15.7109375" style="14" bestFit="1" customWidth="1"/>
    <col min="15877" max="15877" width="8.42578125" style="14" customWidth="1"/>
    <col min="15878" max="15878" width="14.140625" style="14" bestFit="1" customWidth="1"/>
    <col min="15879" max="15879" width="12.5703125" style="14" bestFit="1" customWidth="1"/>
    <col min="15880" max="15880" width="11.5703125" style="14" bestFit="1" customWidth="1"/>
    <col min="15881" max="16126" width="11.42578125" style="14"/>
    <col min="16127" max="16127" width="38.85546875" style="14" customWidth="1"/>
    <col min="16128" max="16128" width="15.5703125" style="14" bestFit="1" customWidth="1"/>
    <col min="16129" max="16129" width="16.42578125" style="14" customWidth="1"/>
    <col min="16130" max="16130" width="17" style="14" customWidth="1"/>
    <col min="16131" max="16131" width="16.28515625" style="14" customWidth="1"/>
    <col min="16132" max="16132" width="15.7109375" style="14" bestFit="1" customWidth="1"/>
    <col min="16133" max="16133" width="8.42578125" style="14" customWidth="1"/>
    <col min="16134" max="16134" width="14.140625" style="14" bestFit="1" customWidth="1"/>
    <col min="16135" max="16135" width="12.5703125" style="14" bestFit="1" customWidth="1"/>
    <col min="16136" max="16136" width="11.5703125" style="14" bestFit="1" customWidth="1"/>
    <col min="16137" max="16384" width="11.42578125" style="14"/>
  </cols>
  <sheetData>
    <row r="12" spans="1:6" ht="15.75">
      <c r="A12" s="407" t="s">
        <v>75</v>
      </c>
      <c r="B12" s="407"/>
      <c r="C12" s="407"/>
      <c r="D12" s="407"/>
      <c r="E12" s="407"/>
    </row>
    <row r="13" spans="1:6">
      <c r="A13" s="408" t="s">
        <v>102</v>
      </c>
      <c r="B13" s="408"/>
      <c r="C13" s="408"/>
      <c r="D13" s="408"/>
      <c r="E13" s="408"/>
    </row>
    <row r="14" spans="1:6">
      <c r="A14" s="408" t="s">
        <v>105</v>
      </c>
      <c r="B14" s="408"/>
      <c r="C14" s="408"/>
      <c r="D14" s="408"/>
      <c r="E14" s="408"/>
      <c r="F14" s="15"/>
    </row>
    <row r="15" spans="1:6" ht="15.75" thickBot="1"/>
    <row r="16" spans="1:6" ht="24" customHeight="1">
      <c r="A16" s="409" t="s">
        <v>68</v>
      </c>
      <c r="B16" s="411" t="s">
        <v>1</v>
      </c>
      <c r="C16" s="412"/>
      <c r="D16" s="413" t="s">
        <v>107</v>
      </c>
      <c r="E16" s="414"/>
    </row>
    <row r="17" spans="1:8" ht="15.75" thickBot="1">
      <c r="A17" s="410"/>
      <c r="B17" s="92">
        <v>2018</v>
      </c>
      <c r="C17" s="16">
        <v>2017</v>
      </c>
      <c r="D17" s="92" t="s">
        <v>69</v>
      </c>
      <c r="E17" s="93" t="s">
        <v>67</v>
      </c>
      <c r="F17" s="17" t="s">
        <v>70</v>
      </c>
      <c r="G17" s="17" t="s">
        <v>70</v>
      </c>
    </row>
    <row r="18" spans="1:8" ht="15.75" thickBot="1">
      <c r="A18" s="18"/>
      <c r="B18" s="19"/>
      <c r="C18" s="19"/>
      <c r="D18" s="19"/>
      <c r="E18" s="19"/>
      <c r="F18" s="17"/>
      <c r="G18" s="17"/>
    </row>
    <row r="19" spans="1:8">
      <c r="A19" s="20" t="s">
        <v>71</v>
      </c>
      <c r="B19" s="21">
        <f>'anteproyecto 2018'!H33</f>
        <v>3059000</v>
      </c>
      <c r="C19" s="21">
        <f>determinaciones!F39</f>
        <v>3275440.9099999997</v>
      </c>
      <c r="D19" s="22">
        <f>B19-C19</f>
        <v>-216440.90999999968</v>
      </c>
      <c r="E19" s="23">
        <f>+D19/C19</f>
        <v>-6.6079931205353271E-2</v>
      </c>
      <c r="F19" s="17"/>
      <c r="G19" s="17"/>
    </row>
    <row r="20" spans="1:8">
      <c r="A20" s="24" t="s">
        <v>72</v>
      </c>
      <c r="B20" s="25">
        <f>'anteproyecto 2018'!H48</f>
        <v>167500</v>
      </c>
      <c r="C20" s="25">
        <f>determinaciones!F53</f>
        <v>159600</v>
      </c>
      <c r="D20" s="26">
        <f>B20-C20</f>
        <v>7900</v>
      </c>
      <c r="E20" s="27">
        <f>+D20/C20</f>
        <v>4.9498746867167917E-2</v>
      </c>
      <c r="F20" s="17" t="s">
        <v>70</v>
      </c>
      <c r="G20" s="17" t="s">
        <v>70</v>
      </c>
      <c r="H20" s="17" t="s">
        <v>70</v>
      </c>
    </row>
    <row r="21" spans="1:8">
      <c r="A21" s="24" t="s">
        <v>73</v>
      </c>
      <c r="B21" s="25">
        <f>'anteproyecto 2018'!H84</f>
        <v>1086900</v>
      </c>
      <c r="C21" s="25">
        <f>determinaciones!F89</f>
        <v>1277100</v>
      </c>
      <c r="D21" s="26">
        <f t="shared" ref="D21:D25" si="0">B21-C21</f>
        <v>-190200</v>
      </c>
      <c r="E21" s="27">
        <f>+D21/C21</f>
        <v>-0.14893117218698615</v>
      </c>
      <c r="F21" s="28" t="s">
        <v>70</v>
      </c>
      <c r="G21" s="17" t="s">
        <v>70</v>
      </c>
      <c r="H21" s="17" t="s">
        <v>70</v>
      </c>
    </row>
    <row r="22" spans="1:8">
      <c r="A22" s="88" t="s">
        <v>106</v>
      </c>
      <c r="B22" s="89">
        <f>SUM(B19:B21)</f>
        <v>4313400</v>
      </c>
      <c r="C22" s="89">
        <f>SUM(C19:C21)</f>
        <v>4712140.91</v>
      </c>
      <c r="D22" s="89">
        <f>SUM(D19:D21)</f>
        <v>-398740.90999999968</v>
      </c>
      <c r="E22" s="90">
        <f>+D22/C22</f>
        <v>-8.461990369468804E-2</v>
      </c>
      <c r="F22" s="28"/>
      <c r="G22" s="17"/>
      <c r="H22" s="17"/>
    </row>
    <row r="23" spans="1:8">
      <c r="A23" s="24"/>
      <c r="B23" s="25"/>
      <c r="C23" s="25"/>
      <c r="D23" s="26"/>
      <c r="E23" s="27"/>
      <c r="F23" s="28"/>
      <c r="G23" s="17"/>
      <c r="H23" s="17"/>
    </row>
    <row r="24" spans="1:8">
      <c r="A24" s="24" t="s">
        <v>76</v>
      </c>
      <c r="B24" s="25">
        <f>determinaciones!F107</f>
        <v>0</v>
      </c>
      <c r="C24" s="25">
        <f>determinaciones!H107</f>
        <v>0</v>
      </c>
      <c r="D24" s="26">
        <f t="shared" si="0"/>
        <v>0</v>
      </c>
      <c r="E24" s="27">
        <v>0</v>
      </c>
      <c r="F24" s="28"/>
      <c r="G24" s="17"/>
      <c r="H24" s="17"/>
    </row>
    <row r="25" spans="1:8">
      <c r="A25" s="24" t="s">
        <v>77</v>
      </c>
      <c r="B25" s="25">
        <f>determinaciones!F111</f>
        <v>0</v>
      </c>
      <c r="C25" s="25">
        <f>determinaciones!H111</f>
        <v>0</v>
      </c>
      <c r="D25" s="26">
        <f t="shared" si="0"/>
        <v>0</v>
      </c>
      <c r="E25" s="27">
        <v>0</v>
      </c>
      <c r="F25" s="28"/>
      <c r="G25" s="17"/>
      <c r="H25" s="17"/>
    </row>
    <row r="26" spans="1:8">
      <c r="A26" s="88" t="s">
        <v>106</v>
      </c>
      <c r="B26" s="91">
        <f>SUM(B24:B25)</f>
        <v>0</v>
      </c>
      <c r="C26" s="91">
        <f t="shared" ref="C26:D26" si="1">SUM(C24:C25)</f>
        <v>0</v>
      </c>
      <c r="D26" s="91">
        <f t="shared" si="1"/>
        <v>0</v>
      </c>
      <c r="E26" s="90">
        <v>0</v>
      </c>
      <c r="F26" s="28"/>
      <c r="G26" s="17"/>
      <c r="H26" s="17"/>
    </row>
    <row r="27" spans="1:8" ht="15" customHeight="1" thickBot="1">
      <c r="A27" s="29"/>
      <c r="B27" s="30"/>
      <c r="C27" s="30"/>
      <c r="D27" s="30"/>
      <c r="E27" s="31"/>
    </row>
    <row r="28" spans="1:8" ht="15.75" thickBot="1">
      <c r="A28" s="32"/>
      <c r="B28" s="33"/>
      <c r="C28" s="33" t="s">
        <v>70</v>
      </c>
      <c r="D28" s="17"/>
      <c r="E28" s="34"/>
    </row>
    <row r="29" spans="1:8" ht="17.25" thickTop="1" thickBot="1">
      <c r="A29" s="35" t="s">
        <v>74</v>
      </c>
      <c r="B29" s="36">
        <f>B22+B26</f>
        <v>4313400</v>
      </c>
      <c r="C29" s="36">
        <f>C22+C26</f>
        <v>4712140.91</v>
      </c>
      <c r="D29" s="37">
        <f>D22+D26</f>
        <v>-398740.90999999968</v>
      </c>
      <c r="E29" s="38">
        <f>+D29/C29</f>
        <v>-8.461990369468804E-2</v>
      </c>
    </row>
    <row r="30" spans="1:8" ht="15.75" thickTop="1"/>
    <row r="32" spans="1:8">
      <c r="A32" s="39"/>
    </row>
    <row r="33" spans="1:5">
      <c r="A33" s="14" t="s">
        <v>108</v>
      </c>
      <c r="B33" s="28"/>
      <c r="C33" s="94" t="s">
        <v>112</v>
      </c>
    </row>
    <row r="34" spans="1:5">
      <c r="A34" s="14" t="s">
        <v>64</v>
      </c>
      <c r="B34" s="28"/>
      <c r="C34" s="94" t="s">
        <v>47</v>
      </c>
    </row>
    <row r="35" spans="1:5">
      <c r="A35" s="14" t="s">
        <v>109</v>
      </c>
      <c r="B35" s="28"/>
      <c r="C35" s="406" t="s">
        <v>110</v>
      </c>
      <c r="D35" s="406"/>
    </row>
    <row r="36" spans="1:5">
      <c r="A36" s="14" t="s">
        <v>103</v>
      </c>
      <c r="B36" s="28"/>
      <c r="C36" s="406" t="s">
        <v>111</v>
      </c>
      <c r="D36" s="406"/>
    </row>
    <row r="37" spans="1:5">
      <c r="B37" s="28"/>
      <c r="C37" s="28"/>
      <c r="E37" s="40"/>
    </row>
    <row r="38" spans="1:5">
      <c r="B38" s="28"/>
      <c r="C38" s="28"/>
    </row>
    <row r="39" spans="1:5">
      <c r="B39" s="28"/>
      <c r="C39" s="28"/>
    </row>
    <row r="40" spans="1:5">
      <c r="B40" s="28"/>
      <c r="C40" s="28"/>
    </row>
  </sheetData>
  <mergeCells count="8">
    <mergeCell ref="C35:D35"/>
    <mergeCell ref="C36:D36"/>
    <mergeCell ref="A12:E12"/>
    <mergeCell ref="A13:E13"/>
    <mergeCell ref="A14:E14"/>
    <mergeCell ref="A16:A17"/>
    <mergeCell ref="B16:C16"/>
    <mergeCell ref="D16:E16"/>
  </mergeCells>
  <printOptions horizontalCentered="1"/>
  <pageMargins left="0.70866141732283472" right="0.70866141732283472" top="0.74803149606299213" bottom="0.74803149606299213" header="0.31496062992125984" footer="0.31496062992125984"/>
  <pageSetup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E17" workbookViewId="0">
      <selection activeCell="J22" sqref="J22:M22"/>
    </sheetView>
  </sheetViews>
  <sheetFormatPr baseColWidth="10" defaultRowHeight="26.25"/>
  <cols>
    <col min="1" max="1" width="20.42578125" style="321" customWidth="1"/>
    <col min="2" max="2" width="34.85546875" style="321" customWidth="1"/>
    <col min="3" max="5" width="11.42578125" style="321"/>
    <col min="6" max="6" width="12.85546875" style="321" customWidth="1"/>
    <col min="7" max="7" width="11.42578125" style="321"/>
    <col min="8" max="8" width="13" style="321" customWidth="1"/>
    <col min="9" max="9" width="6.28515625" style="321" customWidth="1"/>
    <col min="10" max="10" width="18.140625" style="321" customWidth="1"/>
    <col min="11" max="12" width="15.140625" style="321" customWidth="1"/>
    <col min="13" max="13" width="15.7109375" style="321" customWidth="1"/>
    <col min="14" max="15" width="15" style="321" customWidth="1"/>
    <col min="16" max="16" width="19.5703125" style="321" customWidth="1"/>
    <col min="17" max="16384" width="11.42578125" style="321"/>
  </cols>
  <sheetData>
    <row r="1" spans="1:20">
      <c r="P1" s="322" t="s">
        <v>2279</v>
      </c>
    </row>
    <row r="2" spans="1:20">
      <c r="P2" s="323">
        <f>80.04*2</f>
        <v>160.08000000000001</v>
      </c>
    </row>
    <row r="3" spans="1:20" ht="33.75">
      <c r="K3" s="324" t="s">
        <v>2280</v>
      </c>
      <c r="L3" s="324"/>
    </row>
    <row r="4" spans="1:20">
      <c r="A4" s="325" t="s">
        <v>2281</v>
      </c>
      <c r="B4" s="325"/>
      <c r="C4" s="325"/>
      <c r="D4" s="326"/>
      <c r="E4" s="327"/>
      <c r="F4" s="326"/>
      <c r="G4" s="326"/>
      <c r="H4" s="326"/>
      <c r="I4" s="326"/>
      <c r="J4" s="326"/>
      <c r="K4" s="415" t="s">
        <v>2282</v>
      </c>
      <c r="L4" s="416"/>
      <c r="M4" s="417"/>
      <c r="N4" s="415" t="s">
        <v>2283</v>
      </c>
      <c r="O4" s="416"/>
      <c r="P4" s="417"/>
      <c r="Q4" s="328"/>
      <c r="R4" s="325"/>
      <c r="S4" s="325"/>
    </row>
    <row r="5" spans="1:20" ht="38.25">
      <c r="A5" s="329" t="s">
        <v>2284</v>
      </c>
      <c r="B5" s="329" t="s">
        <v>2285</v>
      </c>
      <c r="C5" s="329" t="s">
        <v>2286</v>
      </c>
      <c r="D5" s="330" t="s">
        <v>2287</v>
      </c>
      <c r="E5" s="330" t="s">
        <v>2288</v>
      </c>
      <c r="F5" s="330" t="s">
        <v>2289</v>
      </c>
      <c r="G5" s="330" t="s">
        <v>2290</v>
      </c>
      <c r="H5" s="330" t="s">
        <v>2291</v>
      </c>
      <c r="I5" s="330" t="s">
        <v>2292</v>
      </c>
      <c r="J5" s="330" t="s">
        <v>2293</v>
      </c>
      <c r="K5" s="330" t="s">
        <v>2294</v>
      </c>
      <c r="L5" s="330" t="s">
        <v>2295</v>
      </c>
      <c r="M5" s="330" t="s">
        <v>2296</v>
      </c>
      <c r="N5" s="330" t="s">
        <v>2294</v>
      </c>
      <c r="O5" s="330" t="s">
        <v>2295</v>
      </c>
      <c r="P5" s="330" t="s">
        <v>2296</v>
      </c>
      <c r="Q5" s="330" t="s">
        <v>2297</v>
      </c>
      <c r="R5" s="330" t="s">
        <v>2298</v>
      </c>
      <c r="S5" s="330" t="s">
        <v>2299</v>
      </c>
    </row>
    <row r="6" spans="1:20" ht="38.25">
      <c r="A6" s="331" t="s">
        <v>2300</v>
      </c>
      <c r="B6" s="331" t="s">
        <v>2301</v>
      </c>
      <c r="C6" s="332">
        <v>42376</v>
      </c>
      <c r="D6" s="333">
        <v>19683.02</v>
      </c>
      <c r="E6" s="333">
        <f>1968.3+1968.3+409.02</f>
        <v>4345.62</v>
      </c>
      <c r="F6" s="334">
        <f>D6+E6</f>
        <v>24028.639999999999</v>
      </c>
      <c r="G6" s="334">
        <f>F6/14</f>
        <v>1716.3314285714284</v>
      </c>
      <c r="H6" s="333">
        <f>G6*30</f>
        <v>51489.942857142851</v>
      </c>
      <c r="I6" s="335">
        <v>10</v>
      </c>
      <c r="J6" s="333">
        <f>+G6*90</f>
        <v>154469.82857142854</v>
      </c>
      <c r="K6" s="335">
        <f>359+365+31</f>
        <v>755</v>
      </c>
      <c r="L6" s="335">
        <f>0.0547945205479452*755</f>
        <v>41.369863013698627</v>
      </c>
      <c r="M6" s="333">
        <f>+G6*L6</f>
        <v>71004.396086105669</v>
      </c>
      <c r="N6" s="335">
        <f>359+365+31</f>
        <v>755</v>
      </c>
      <c r="O6" s="333">
        <f>0.0328767123287671*755</f>
        <v>24.821917808219158</v>
      </c>
      <c r="P6" s="333">
        <f>+P2*O6</f>
        <v>3973.4926027397232</v>
      </c>
      <c r="Q6" s="336" t="s">
        <v>2302</v>
      </c>
      <c r="R6" s="336" t="s">
        <v>2303</v>
      </c>
      <c r="S6" s="336" t="s">
        <v>2304</v>
      </c>
    </row>
    <row r="7" spans="1:20" ht="38.25">
      <c r="A7" s="337" t="s">
        <v>2305</v>
      </c>
      <c r="B7" s="331" t="s">
        <v>2306</v>
      </c>
      <c r="C7" s="332">
        <v>42531</v>
      </c>
      <c r="D7" s="333">
        <v>7639.94</v>
      </c>
      <c r="E7" s="333">
        <f>763.99+763.99+409.02</f>
        <v>1937</v>
      </c>
      <c r="F7" s="334">
        <f t="shared" ref="F7:F11" si="0">D7+E7</f>
        <v>9576.9399999999987</v>
      </c>
      <c r="G7" s="334">
        <f t="shared" ref="G7:G11" si="1">F7/14</f>
        <v>684.06714285714281</v>
      </c>
      <c r="H7" s="333">
        <f t="shared" ref="H7:H11" si="2">G7*30</f>
        <v>20522.014285714286</v>
      </c>
      <c r="I7" s="335">
        <v>7</v>
      </c>
      <c r="J7" s="333">
        <f>+G7*90</f>
        <v>61566.042857142857</v>
      </c>
      <c r="K7" s="335">
        <f>21+31+31+30+31+30+31+365+31</f>
        <v>601</v>
      </c>
      <c r="L7" s="335">
        <f>0.0547945205479452*601</f>
        <v>32.931506849315063</v>
      </c>
      <c r="M7" s="333">
        <f>+G7*L7</f>
        <v>22527.361800391383</v>
      </c>
      <c r="N7" s="335">
        <f>21+31+31+30+31+30+31+365+31</f>
        <v>601</v>
      </c>
      <c r="O7" s="333">
        <f>0.0328767123287671*601</f>
        <v>19.758904109589025</v>
      </c>
      <c r="P7" s="333">
        <f>+P2*O7</f>
        <v>3163.0053698630113</v>
      </c>
      <c r="Q7" s="336" t="s">
        <v>2302</v>
      </c>
      <c r="R7" s="336" t="s">
        <v>2303</v>
      </c>
      <c r="S7" s="336" t="s">
        <v>2304</v>
      </c>
    </row>
    <row r="8" spans="1:20" ht="38.25">
      <c r="A8" s="337" t="s">
        <v>2307</v>
      </c>
      <c r="B8" s="331" t="s">
        <v>2308</v>
      </c>
      <c r="C8" s="332">
        <v>42797</v>
      </c>
      <c r="D8" s="333">
        <v>7639.94</v>
      </c>
      <c r="E8" s="333">
        <v>1937</v>
      </c>
      <c r="F8" s="334">
        <f t="shared" si="0"/>
        <v>9576.9399999999987</v>
      </c>
      <c r="G8" s="334">
        <f t="shared" si="1"/>
        <v>684.06714285714281</v>
      </c>
      <c r="H8" s="333">
        <f t="shared" si="2"/>
        <v>20522.014285714286</v>
      </c>
      <c r="I8" s="335">
        <v>7</v>
      </c>
      <c r="J8" s="333">
        <f>+G8*90</f>
        <v>61566.042857142857</v>
      </c>
      <c r="K8" s="335">
        <f>29+30+31+30+31+31+30+31+30+31+31</f>
        <v>335</v>
      </c>
      <c r="L8" s="335">
        <f>0.0547945205479452*335</f>
        <v>18.356164383561644</v>
      </c>
      <c r="M8" s="333">
        <f>+G8*L8</f>
        <v>12556.848923679061</v>
      </c>
      <c r="N8" s="335">
        <f>29+30+31+30+31+31+30+31+30+31+31</f>
        <v>335</v>
      </c>
      <c r="O8" s="333">
        <f>0.0328767123287671*335</f>
        <v>11.013698630136979</v>
      </c>
      <c r="P8" s="333">
        <f>+P2*O8</f>
        <v>1763.0728767123278</v>
      </c>
      <c r="Q8" s="336" t="s">
        <v>2302</v>
      </c>
      <c r="R8" s="336" t="s">
        <v>2303</v>
      </c>
      <c r="S8" s="336" t="s">
        <v>2304</v>
      </c>
    </row>
    <row r="9" spans="1:20" ht="38.25">
      <c r="A9" s="337" t="s">
        <v>2309</v>
      </c>
      <c r="B9" s="331" t="s">
        <v>2310</v>
      </c>
      <c r="C9" s="332"/>
      <c r="D9" s="333">
        <v>2787.2</v>
      </c>
      <c r="E9" s="333">
        <f>278.72+278.72+409.02</f>
        <v>966.46</v>
      </c>
      <c r="F9" s="334">
        <f t="shared" si="0"/>
        <v>3753.66</v>
      </c>
      <c r="G9" s="334">
        <f t="shared" si="1"/>
        <v>268.11857142857144</v>
      </c>
      <c r="H9" s="333">
        <f t="shared" si="2"/>
        <v>8043.5571428571429</v>
      </c>
      <c r="I9" s="335">
        <v>3</v>
      </c>
      <c r="J9" s="333"/>
      <c r="K9" s="333"/>
      <c r="L9" s="333"/>
      <c r="M9" s="333"/>
      <c r="N9" s="333"/>
      <c r="O9" s="333"/>
      <c r="P9" s="333"/>
      <c r="Q9" s="336" t="s">
        <v>2302</v>
      </c>
      <c r="R9" s="336" t="s">
        <v>2303</v>
      </c>
      <c r="S9" s="336" t="s">
        <v>2304</v>
      </c>
    </row>
    <row r="10" spans="1:20" ht="38.25">
      <c r="A10" s="337" t="s">
        <v>2311</v>
      </c>
      <c r="B10" s="331" t="s">
        <v>2310</v>
      </c>
      <c r="C10" s="332"/>
      <c r="D10" s="333">
        <v>2787.2</v>
      </c>
      <c r="E10" s="333">
        <f t="shared" ref="E10:E11" si="3">278.72+278.72+409.02</f>
        <v>966.46</v>
      </c>
      <c r="F10" s="334">
        <f t="shared" si="0"/>
        <v>3753.66</v>
      </c>
      <c r="G10" s="334">
        <f t="shared" si="1"/>
        <v>268.11857142857144</v>
      </c>
      <c r="H10" s="333">
        <f t="shared" si="2"/>
        <v>8043.5571428571429</v>
      </c>
      <c r="I10" s="335">
        <v>3</v>
      </c>
      <c r="J10" s="333"/>
      <c r="K10" s="333"/>
      <c r="L10" s="333"/>
      <c r="M10" s="333"/>
      <c r="N10" s="333"/>
      <c r="O10" s="333"/>
      <c r="P10" s="333"/>
      <c r="Q10" s="336" t="s">
        <v>2302</v>
      </c>
      <c r="R10" s="336" t="s">
        <v>2303</v>
      </c>
      <c r="S10" s="336" t="s">
        <v>2304</v>
      </c>
    </row>
    <row r="11" spans="1:20" ht="39" thickBot="1">
      <c r="A11" s="337" t="s">
        <v>2312</v>
      </c>
      <c r="B11" s="331" t="s">
        <v>2313</v>
      </c>
      <c r="C11" s="332">
        <v>40751</v>
      </c>
      <c r="D11" s="333">
        <v>2787.2</v>
      </c>
      <c r="E11" s="333">
        <f t="shared" si="3"/>
        <v>966.46</v>
      </c>
      <c r="F11" s="334">
        <f t="shared" si="0"/>
        <v>3753.66</v>
      </c>
      <c r="G11" s="334">
        <f t="shared" si="1"/>
        <v>268.11857142857144</v>
      </c>
      <c r="H11" s="333">
        <f t="shared" si="2"/>
        <v>8043.5571428571429</v>
      </c>
      <c r="I11" s="335">
        <v>3</v>
      </c>
      <c r="J11" s="338">
        <f>+G11*90</f>
        <v>24130.67142857143</v>
      </c>
      <c r="K11" s="335">
        <f>5+31+30+31+30+31+365+365+365+365+365+365+31</f>
        <v>2379</v>
      </c>
      <c r="L11" s="335">
        <f>0.0547945205479452*2379</f>
        <v>130.35616438356163</v>
      </c>
      <c r="M11" s="338">
        <f>+G11*L11</f>
        <v>34950.908571428568</v>
      </c>
      <c r="N11" s="335">
        <f>5+31+30+31+30+31+365+365+365+365+365+365+31</f>
        <v>2379</v>
      </c>
      <c r="O11" s="333">
        <f>0.0328767123287671*2379</f>
        <v>78.213698630136932</v>
      </c>
      <c r="P11" s="338">
        <f>+P2*O11</f>
        <v>12520.44887671232</v>
      </c>
      <c r="Q11" s="336" t="s">
        <v>2302</v>
      </c>
      <c r="R11" s="336" t="s">
        <v>2303</v>
      </c>
      <c r="S11" s="336" t="s">
        <v>2304</v>
      </c>
    </row>
    <row r="12" spans="1:20" ht="27.75" thickTop="1" thickBot="1">
      <c r="A12" s="339" t="s">
        <v>2314</v>
      </c>
      <c r="B12" s="339"/>
      <c r="C12" s="340"/>
      <c r="D12" s="341"/>
      <c r="E12" s="341"/>
      <c r="F12" s="341"/>
      <c r="G12" s="341"/>
      <c r="H12" s="341"/>
      <c r="I12" s="342"/>
      <c r="J12" s="343">
        <f>SUM(J6:J11)</f>
        <v>301732.58571428573</v>
      </c>
      <c r="K12" s="344"/>
      <c r="L12" s="342"/>
      <c r="M12" s="343">
        <f>SUM(M6:M11)</f>
        <v>141039.51538160469</v>
      </c>
      <c r="N12" s="344"/>
      <c r="O12" s="342"/>
      <c r="P12" s="343">
        <f>SUM(P6:P11)</f>
        <v>21420.019726027382</v>
      </c>
      <c r="Q12" s="345"/>
      <c r="R12" s="346"/>
      <c r="S12" s="346"/>
    </row>
    <row r="13" spans="1:20" ht="27" thickTop="1">
      <c r="A13" s="325" t="s">
        <v>2315</v>
      </c>
      <c r="B13" s="325"/>
      <c r="C13" s="325"/>
      <c r="D13" s="333"/>
      <c r="E13" s="333"/>
      <c r="F13" s="333"/>
      <c r="G13" s="333"/>
      <c r="H13" s="333"/>
      <c r="I13" s="333"/>
      <c r="J13" s="347"/>
      <c r="K13" s="341"/>
      <c r="L13" s="341"/>
      <c r="M13" s="347"/>
      <c r="N13" s="341"/>
      <c r="O13" s="341"/>
      <c r="P13" s="347"/>
      <c r="Q13" s="336"/>
      <c r="R13" s="336"/>
      <c r="S13" s="336"/>
    </row>
    <row r="14" spans="1:20" ht="38.25">
      <c r="A14" s="329" t="s">
        <v>2284</v>
      </c>
      <c r="B14" s="329"/>
      <c r="C14" s="329"/>
      <c r="D14" s="330" t="s">
        <v>2316</v>
      </c>
      <c r="E14" s="330" t="s">
        <v>2288</v>
      </c>
      <c r="F14" s="330" t="s">
        <v>2317</v>
      </c>
      <c r="G14" s="330" t="s">
        <v>2290</v>
      </c>
      <c r="H14" s="330" t="s">
        <v>2291</v>
      </c>
      <c r="I14" s="330"/>
      <c r="J14" s="330" t="s">
        <v>2293</v>
      </c>
      <c r="K14" s="330" t="s">
        <v>2294</v>
      </c>
      <c r="L14" s="330" t="s">
        <v>2295</v>
      </c>
      <c r="M14" s="330" t="s">
        <v>2296</v>
      </c>
      <c r="N14" s="330" t="s">
        <v>2294</v>
      </c>
      <c r="O14" s="330" t="s">
        <v>2295</v>
      </c>
      <c r="P14" s="330" t="s">
        <v>2296</v>
      </c>
      <c r="Q14" s="330" t="s">
        <v>2297</v>
      </c>
      <c r="R14" s="330" t="s">
        <v>2298</v>
      </c>
      <c r="S14" s="330" t="s">
        <v>2299</v>
      </c>
      <c r="T14" s="330" t="s">
        <v>2299</v>
      </c>
    </row>
    <row r="15" spans="1:20" ht="38.25">
      <c r="A15" s="337" t="s">
        <v>2318</v>
      </c>
      <c r="B15" s="337" t="s">
        <v>2319</v>
      </c>
      <c r="C15" s="332">
        <v>35450</v>
      </c>
      <c r="D15" s="333">
        <v>784.67</v>
      </c>
      <c r="E15" s="333">
        <f>78.47+78.47+224.07</f>
        <v>381.01</v>
      </c>
      <c r="F15" s="334">
        <f t="shared" ref="F15" si="4">+D15+E15</f>
        <v>1165.6799999999998</v>
      </c>
      <c r="G15" s="333">
        <f t="shared" ref="G15" si="5">F15/7</f>
        <v>166.52571428571426</v>
      </c>
      <c r="H15" s="333">
        <f t="shared" ref="H15" si="6">G15*30</f>
        <v>4995.7714285714274</v>
      </c>
      <c r="I15" s="335">
        <v>1</v>
      </c>
      <c r="J15" s="333">
        <f>+G15*90</f>
        <v>14987.314285714283</v>
      </c>
      <c r="K15" s="335">
        <f>365-19+365+365+365+365+365+365+365+365+365+365+365+365+365+365+365+365+365+365+365+365+31</f>
        <v>7677</v>
      </c>
      <c r="L15" s="335">
        <f>0.0547945205479452*7677</f>
        <v>420.65753424657532</v>
      </c>
      <c r="M15" s="333">
        <f>+G15*400.6</f>
        <v>66710.201142857142</v>
      </c>
      <c r="N15" s="335">
        <f>365-19+365+365+365+365+365+365+365+365+365+365+365+365+365+365+365+365+365+365+365+365+31</f>
        <v>7677</v>
      </c>
      <c r="O15" s="333">
        <f>0.0328767123287671*7677</f>
        <v>252.39452054794504</v>
      </c>
      <c r="P15" s="333">
        <f>+P2*O15</f>
        <v>40403.314849315044</v>
      </c>
      <c r="Q15" s="336" t="s">
        <v>2302</v>
      </c>
      <c r="R15" s="336" t="s">
        <v>2303</v>
      </c>
      <c r="S15" s="336" t="s">
        <v>2304</v>
      </c>
    </row>
    <row r="16" spans="1:20" ht="38.25">
      <c r="A16" s="337" t="s">
        <v>2320</v>
      </c>
      <c r="B16" s="337" t="s">
        <v>2321</v>
      </c>
      <c r="C16" s="332">
        <v>41548</v>
      </c>
      <c r="D16" s="333">
        <v>1045.96</v>
      </c>
      <c r="E16" s="333">
        <f>104.6+104.6+224.07</f>
        <v>433.27</v>
      </c>
      <c r="F16" s="334">
        <f>+D16+E16</f>
        <v>1479.23</v>
      </c>
      <c r="G16" s="333">
        <f>F16/7</f>
        <v>211.31857142857143</v>
      </c>
      <c r="H16" s="333">
        <f>G16*30</f>
        <v>6339.5571428571429</v>
      </c>
      <c r="I16" s="335">
        <v>2</v>
      </c>
      <c r="J16" s="333">
        <f>+G16*90</f>
        <v>19018.67142857143</v>
      </c>
      <c r="K16" s="335">
        <f>31+30+31+365+365+365+365+31</f>
        <v>1583</v>
      </c>
      <c r="L16" s="335">
        <f>0.0547945205479452*1583</f>
        <v>86.739726027397253</v>
      </c>
      <c r="M16" s="333">
        <f>+G16*66.68</f>
        <v>14090.722342857145</v>
      </c>
      <c r="N16" s="335">
        <f>31+30+31+365+365+365+365+31</f>
        <v>1583</v>
      </c>
      <c r="O16" s="333">
        <f>0.0328767123287671*1583</f>
        <v>52.043835616438315</v>
      </c>
      <c r="P16" s="333">
        <f>+P2*O16</f>
        <v>8331.1772054794455</v>
      </c>
      <c r="Q16" s="336" t="s">
        <v>2302</v>
      </c>
      <c r="R16" s="336" t="s">
        <v>2303</v>
      </c>
      <c r="S16" s="336" t="s">
        <v>2304</v>
      </c>
    </row>
    <row r="17" spans="1:19" ht="38.25">
      <c r="A17" s="337" t="s">
        <v>2318</v>
      </c>
      <c r="B17" s="337" t="s">
        <v>2322</v>
      </c>
      <c r="C17" s="332">
        <v>38411</v>
      </c>
      <c r="D17" s="333">
        <v>784.67</v>
      </c>
      <c r="E17" s="333">
        <f>78.47+78.47+224.07</f>
        <v>381.01</v>
      </c>
      <c r="F17" s="334">
        <f t="shared" ref="F17:F19" si="7">+D17+E17</f>
        <v>1165.6799999999998</v>
      </c>
      <c r="G17" s="333">
        <f t="shared" ref="G17:G19" si="8">F17/7</f>
        <v>166.52571428571426</v>
      </c>
      <c r="H17" s="333">
        <f t="shared" ref="H17:H19" si="9">G17*30</f>
        <v>4995.7714285714274</v>
      </c>
      <c r="I17" s="335">
        <v>1</v>
      </c>
      <c r="J17" s="333">
        <f>+G17*90</f>
        <v>14987.314285714283</v>
      </c>
      <c r="K17" s="335">
        <f>365-27-31+365+365+365+365+365+365+365+365+365+365+365+365+31</f>
        <v>4718</v>
      </c>
      <c r="L17" s="335">
        <f>0.0547945205479452*4718</f>
        <v>258.52054794520546</v>
      </c>
      <c r="M17" s="333">
        <f>+G17*238.52</f>
        <v>39719.713371428566</v>
      </c>
      <c r="N17" s="335">
        <f>365-27-31+365+365+365+365+365+365+365+365+365+365+365+365+31</f>
        <v>4718</v>
      </c>
      <c r="O17" s="333">
        <f>0.0328767123287671*4718</f>
        <v>155.11232876712319</v>
      </c>
      <c r="P17" s="333">
        <f>+P2*O17</f>
        <v>24830.381589041081</v>
      </c>
      <c r="Q17" s="336" t="s">
        <v>2302</v>
      </c>
      <c r="R17" s="336" t="s">
        <v>2303</v>
      </c>
      <c r="S17" s="336" t="s">
        <v>2304</v>
      </c>
    </row>
    <row r="18" spans="1:19">
      <c r="A18" s="337" t="s">
        <v>2323</v>
      </c>
      <c r="B18" s="337" t="s">
        <v>2310</v>
      </c>
      <c r="C18" s="332"/>
      <c r="D18" s="333"/>
      <c r="E18" s="333"/>
      <c r="F18" s="334"/>
      <c r="G18" s="333"/>
      <c r="H18" s="333"/>
      <c r="I18" s="335"/>
      <c r="J18" s="333"/>
      <c r="K18" s="333"/>
      <c r="L18" s="333"/>
      <c r="M18" s="333"/>
      <c r="N18" s="333"/>
      <c r="O18" s="333"/>
      <c r="P18" s="333"/>
      <c r="Q18" s="336"/>
      <c r="R18" s="336"/>
      <c r="S18" s="336"/>
    </row>
    <row r="19" spans="1:19" ht="39" thickBot="1">
      <c r="A19" s="337" t="s">
        <v>2324</v>
      </c>
      <c r="B19" s="337" t="s">
        <v>2325</v>
      </c>
      <c r="C19" s="332">
        <v>41232</v>
      </c>
      <c r="D19" s="333">
        <v>523.26</v>
      </c>
      <c r="E19" s="333">
        <f>52.33+52.33+224.07</f>
        <v>328.73</v>
      </c>
      <c r="F19" s="334">
        <f t="shared" si="7"/>
        <v>851.99</v>
      </c>
      <c r="G19" s="333">
        <f t="shared" si="8"/>
        <v>121.71285714285715</v>
      </c>
      <c r="H19" s="333">
        <f t="shared" si="9"/>
        <v>3651.3857142857146</v>
      </c>
      <c r="I19" s="335">
        <v>1</v>
      </c>
      <c r="J19" s="333">
        <f>+G19*90</f>
        <v>10954.157142857142</v>
      </c>
      <c r="K19" s="335">
        <f>12+31+365+365+365+365+365+31</f>
        <v>1899</v>
      </c>
      <c r="L19" s="335">
        <f>0.0547945205479452*1899</f>
        <v>104.05479452054794</v>
      </c>
      <c r="M19" s="333">
        <f>+G19*84.05</f>
        <v>10229.965642857143</v>
      </c>
      <c r="N19" s="335">
        <f>12+31+365+365+365+365+365+31</f>
        <v>1899</v>
      </c>
      <c r="O19" s="333">
        <f>0.0328767123287671*1899</f>
        <v>62.432876712328721</v>
      </c>
      <c r="P19" s="333">
        <f t="shared" ref="P19" si="10">+G19*O19</f>
        <v>7598.8838043052783</v>
      </c>
      <c r="Q19" s="336" t="s">
        <v>2302</v>
      </c>
      <c r="R19" s="336" t="s">
        <v>2303</v>
      </c>
      <c r="S19" s="336" t="s">
        <v>2304</v>
      </c>
    </row>
    <row r="20" spans="1:19" ht="27.75" thickTop="1" thickBot="1">
      <c r="A20" s="339" t="s">
        <v>2314</v>
      </c>
      <c r="B20" s="339"/>
      <c r="C20" s="340"/>
      <c r="D20" s="341"/>
      <c r="E20" s="341"/>
      <c r="F20" s="341"/>
      <c r="G20" s="341"/>
      <c r="H20" s="341"/>
      <c r="I20" s="342"/>
      <c r="J20" s="343">
        <f>SUM(J15:J19)</f>
        <v>59947.457142857136</v>
      </c>
      <c r="K20" s="344"/>
      <c r="L20" s="342"/>
      <c r="M20" s="343">
        <f>SUM(M15:M19)</f>
        <v>130750.60249999999</v>
      </c>
      <c r="N20" s="344"/>
      <c r="O20" s="342"/>
      <c r="P20" s="343">
        <f>SUM(P15:P19)</f>
        <v>81163.757448140852</v>
      </c>
      <c r="Q20" s="345"/>
      <c r="R20" s="346"/>
      <c r="S20" s="346"/>
    </row>
    <row r="21" spans="1:19" ht="27.75" thickTop="1" thickBot="1">
      <c r="A21" s="326"/>
      <c r="G21" s="348"/>
    </row>
    <row r="22" spans="1:19" ht="27.75" thickTop="1" thickBot="1">
      <c r="A22" s="339" t="s">
        <v>2326</v>
      </c>
      <c r="B22" s="339"/>
      <c r="C22" s="340"/>
      <c r="D22" s="341"/>
      <c r="E22" s="341"/>
      <c r="F22" s="341"/>
      <c r="G22" s="341"/>
      <c r="H22" s="341"/>
      <c r="I22" s="342"/>
      <c r="J22" s="343">
        <f>+J12+J20</f>
        <v>361680.04285714286</v>
      </c>
      <c r="K22" s="344"/>
      <c r="L22" s="342"/>
      <c r="M22" s="343">
        <f>+M12+M20</f>
        <v>271790.1178816047</v>
      </c>
      <c r="N22" s="344"/>
      <c r="O22" s="342"/>
      <c r="P22" s="343">
        <f>+P12+P20</f>
        <v>102583.77717416824</v>
      </c>
      <c r="Q22" s="345"/>
      <c r="R22" s="346"/>
      <c r="S22" s="346"/>
    </row>
    <row r="23" spans="1:19" ht="24" customHeight="1" thickTop="1" thickBot="1">
      <c r="G23" s="348"/>
      <c r="P23" s="349"/>
    </row>
    <row r="24" spans="1:19" ht="22.5" customHeight="1" thickTop="1" thickBot="1">
      <c r="G24" s="348"/>
      <c r="P24" s="350">
        <f>+J22+M22+P22</f>
        <v>736053.93791291583</v>
      </c>
    </row>
    <row r="25" spans="1:19" ht="27" thickTop="1">
      <c r="N25" s="351">
        <f>+J22+M22</f>
        <v>633470.16073874757</v>
      </c>
      <c r="P25" s="349"/>
    </row>
    <row r="26" spans="1:19">
      <c r="N26" s="351">
        <f>+P22</f>
        <v>102583.77717416824</v>
      </c>
    </row>
    <row r="27" spans="1:19">
      <c r="J27" s="349"/>
      <c r="K27" s="349"/>
      <c r="L27" s="349"/>
      <c r="N27" s="351">
        <f>SUM(N25:N26)</f>
        <v>736053.93791291583</v>
      </c>
      <c r="P27" s="349"/>
    </row>
    <row r="28" spans="1:19">
      <c r="P28" s="349"/>
    </row>
    <row r="29" spans="1:19">
      <c r="J29" s="349"/>
      <c r="K29" s="349"/>
      <c r="L29" s="349"/>
    </row>
    <row r="30" spans="1:19">
      <c r="J30" s="349"/>
      <c r="K30" s="349"/>
      <c r="L30" s="349"/>
    </row>
    <row r="31" spans="1:19">
      <c r="J31" s="349"/>
      <c r="K31" s="349"/>
      <c r="L31" s="349"/>
    </row>
    <row r="35" spans="14:14">
      <c r="N35" s="321">
        <f>365*20</f>
        <v>7300</v>
      </c>
    </row>
  </sheetData>
  <mergeCells count="2">
    <mergeCell ref="K4:M4"/>
    <mergeCell ref="N4:P4"/>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695"/>
  <sheetViews>
    <sheetView topLeftCell="A662" workbookViewId="0">
      <selection activeCell="E815" sqref="E815:G815"/>
    </sheetView>
  </sheetViews>
  <sheetFormatPr baseColWidth="10" defaultColWidth="11.42578125" defaultRowHeight="14.25"/>
  <cols>
    <col min="1" max="1" width="5.42578125" style="243" customWidth="1"/>
    <col min="2" max="2" width="7.140625" style="243" customWidth="1"/>
    <col min="3" max="3" width="6" style="243" customWidth="1"/>
    <col min="4" max="4" width="7.140625" style="243" customWidth="1"/>
    <col min="5" max="6" width="32.7109375" style="243" customWidth="1"/>
    <col min="7" max="7" width="32.5703125" style="241" customWidth="1"/>
    <col min="8" max="8" width="32.5703125" style="242" customWidth="1"/>
    <col min="9" max="16384" width="11.42578125" style="186"/>
  </cols>
  <sheetData>
    <row r="1" spans="1:8" ht="17.25" customHeight="1">
      <c r="A1" s="480" t="s">
        <v>135</v>
      </c>
      <c r="B1" s="480"/>
      <c r="C1" s="480"/>
      <c r="D1" s="480"/>
      <c r="E1" s="480"/>
      <c r="F1" s="480"/>
      <c r="G1" s="480"/>
      <c r="H1" s="185"/>
    </row>
    <row r="2" spans="1:8" s="188" customFormat="1" ht="27" customHeight="1">
      <c r="A2" s="481" t="s">
        <v>136</v>
      </c>
      <c r="B2" s="482"/>
      <c r="C2" s="482"/>
      <c r="D2" s="483"/>
      <c r="E2" s="483"/>
      <c r="F2" s="483"/>
      <c r="G2" s="484"/>
      <c r="H2" s="187"/>
    </row>
    <row r="3" spans="1:8" s="189" customFormat="1" ht="24" customHeight="1">
      <c r="A3" s="485" t="s">
        <v>137</v>
      </c>
      <c r="B3" s="486"/>
      <c r="C3" s="486"/>
      <c r="D3" s="487"/>
      <c r="E3" s="487"/>
      <c r="F3" s="487"/>
      <c r="G3" s="488"/>
      <c r="H3" s="187"/>
    </row>
    <row r="4" spans="1:8" s="191" customFormat="1" ht="25.5" customHeight="1">
      <c r="A4" s="485" t="s">
        <v>138</v>
      </c>
      <c r="B4" s="486"/>
      <c r="C4" s="486"/>
      <c r="D4" s="486"/>
      <c r="E4" s="486"/>
      <c r="F4" s="486"/>
      <c r="G4" s="489"/>
      <c r="H4" s="190"/>
    </row>
    <row r="5" spans="1:8" s="192" customFormat="1" ht="12" customHeight="1">
      <c r="A5" s="485" t="s">
        <v>139</v>
      </c>
      <c r="B5" s="486"/>
      <c r="C5" s="486"/>
      <c r="D5" s="487"/>
      <c r="E5" s="487"/>
      <c r="F5" s="487"/>
      <c r="G5" s="488"/>
      <c r="H5" s="187"/>
    </row>
    <row r="6" spans="1:8" ht="15.75" customHeight="1">
      <c r="A6" s="490" t="s">
        <v>140</v>
      </c>
      <c r="B6" s="491"/>
      <c r="C6" s="491"/>
      <c r="D6" s="492"/>
      <c r="E6" s="492"/>
      <c r="F6" s="492"/>
      <c r="G6" s="493"/>
      <c r="H6" s="187"/>
    </row>
    <row r="7" spans="1:8" ht="17.25" customHeight="1">
      <c r="A7" s="193"/>
      <c r="B7" s="193"/>
      <c r="C7" s="193"/>
      <c r="D7" s="194"/>
      <c r="E7" s="194"/>
      <c r="F7" s="194"/>
      <c r="G7" s="194"/>
      <c r="H7" s="187"/>
    </row>
    <row r="8" spans="1:8" ht="11.25" customHeight="1">
      <c r="A8" s="468" t="s">
        <v>141</v>
      </c>
      <c r="B8" s="470" t="s">
        <v>142</v>
      </c>
      <c r="C8" s="472" t="s">
        <v>143</v>
      </c>
      <c r="D8" s="473"/>
      <c r="E8" s="474" t="s">
        <v>144</v>
      </c>
      <c r="F8" s="475"/>
      <c r="G8" s="476"/>
      <c r="H8" s="195"/>
    </row>
    <row r="9" spans="1:8" ht="12" customHeight="1">
      <c r="A9" s="469"/>
      <c r="B9" s="471"/>
      <c r="C9" s="196" t="s">
        <v>145</v>
      </c>
      <c r="D9" s="196" t="s">
        <v>146</v>
      </c>
      <c r="E9" s="477"/>
      <c r="F9" s="478"/>
      <c r="G9" s="479"/>
      <c r="H9" s="195"/>
    </row>
    <row r="10" spans="1:8" ht="17.25" customHeight="1">
      <c r="A10" s="197">
        <v>1000</v>
      </c>
      <c r="B10" s="198"/>
      <c r="C10" s="198"/>
      <c r="D10" s="197"/>
      <c r="E10" s="441" t="s">
        <v>14</v>
      </c>
      <c r="F10" s="441"/>
      <c r="G10" s="441"/>
      <c r="H10" s="199"/>
    </row>
    <row r="11" spans="1:8" ht="17.25" customHeight="1">
      <c r="A11" s="200"/>
      <c r="B11" s="201">
        <v>1100</v>
      </c>
      <c r="C11" s="201"/>
      <c r="D11" s="201"/>
      <c r="E11" s="418" t="s">
        <v>147</v>
      </c>
      <c r="F11" s="418"/>
      <c r="G11" s="418"/>
      <c r="H11" s="202"/>
    </row>
    <row r="12" spans="1:8" s="206" customFormat="1" ht="17.25" customHeight="1">
      <c r="A12" s="203"/>
      <c r="B12" s="204"/>
      <c r="C12" s="204"/>
      <c r="D12" s="204"/>
      <c r="E12" s="467" t="s">
        <v>148</v>
      </c>
      <c r="F12" s="467"/>
      <c r="G12" s="467"/>
      <c r="H12" s="205"/>
    </row>
    <row r="13" spans="1:8" ht="17.25" customHeight="1">
      <c r="A13" s="207"/>
      <c r="B13" s="208"/>
      <c r="C13" s="208">
        <v>1110</v>
      </c>
      <c r="D13" s="208"/>
      <c r="E13" s="419" t="s">
        <v>149</v>
      </c>
      <c r="F13" s="419"/>
      <c r="G13" s="419"/>
      <c r="H13" s="209"/>
    </row>
    <row r="14" spans="1:8" ht="13.5" customHeight="1">
      <c r="A14" s="207"/>
      <c r="B14" s="208"/>
      <c r="C14" s="208"/>
      <c r="D14" s="210">
        <v>1111</v>
      </c>
      <c r="E14" s="430" t="s">
        <v>150</v>
      </c>
      <c r="F14" s="430"/>
      <c r="G14" s="430"/>
      <c r="H14" s="211"/>
    </row>
    <row r="15" spans="1:8" ht="25.5" customHeight="1">
      <c r="A15" s="207"/>
      <c r="B15" s="208"/>
      <c r="C15" s="208"/>
      <c r="D15" s="210">
        <v>1112</v>
      </c>
      <c r="E15" s="425" t="s">
        <v>151</v>
      </c>
      <c r="F15" s="430"/>
      <c r="G15" s="430"/>
      <c r="H15" s="211"/>
    </row>
    <row r="16" spans="1:8" ht="18" customHeight="1">
      <c r="A16" s="207"/>
      <c r="B16" s="208"/>
      <c r="C16" s="208">
        <v>1120</v>
      </c>
      <c r="D16" s="208"/>
      <c r="E16" s="419" t="s">
        <v>152</v>
      </c>
      <c r="F16" s="419"/>
      <c r="G16" s="419"/>
      <c r="H16" s="209"/>
    </row>
    <row r="17" spans="1:8" ht="17.25" customHeight="1">
      <c r="A17" s="207"/>
      <c r="B17" s="208"/>
      <c r="C17" s="208">
        <v>1130</v>
      </c>
      <c r="D17" s="208"/>
      <c r="E17" s="419" t="s">
        <v>153</v>
      </c>
      <c r="F17" s="419"/>
      <c r="G17" s="419"/>
      <c r="H17" s="209"/>
    </row>
    <row r="18" spans="1:8" ht="40.5" customHeight="1">
      <c r="A18" s="207"/>
      <c r="B18" s="208"/>
      <c r="C18" s="208"/>
      <c r="D18" s="210">
        <v>1131</v>
      </c>
      <c r="E18" s="451" t="s">
        <v>154</v>
      </c>
      <c r="F18" s="451"/>
      <c r="G18" s="451"/>
      <c r="H18" s="211"/>
    </row>
    <row r="19" spans="1:8" ht="37.5" customHeight="1">
      <c r="A19" s="207"/>
      <c r="B19" s="208"/>
      <c r="C19" s="208"/>
      <c r="D19" s="210">
        <v>1132</v>
      </c>
      <c r="E19" s="466" t="s">
        <v>155</v>
      </c>
      <c r="F19" s="451"/>
      <c r="G19" s="451"/>
      <c r="H19" s="211"/>
    </row>
    <row r="20" spans="1:8" ht="17.25" customHeight="1">
      <c r="A20" s="207"/>
      <c r="B20" s="208"/>
      <c r="C20" s="208">
        <v>1140</v>
      </c>
      <c r="D20" s="208"/>
      <c r="E20" s="463" t="s">
        <v>156</v>
      </c>
      <c r="F20" s="463"/>
      <c r="G20" s="463"/>
      <c r="H20" s="209"/>
    </row>
    <row r="21" spans="1:8" ht="17.25" customHeight="1">
      <c r="A21" s="200"/>
      <c r="B21" s="201">
        <v>1200</v>
      </c>
      <c r="C21" s="201"/>
      <c r="D21" s="201"/>
      <c r="E21" s="464" t="s">
        <v>157</v>
      </c>
      <c r="F21" s="464"/>
      <c r="G21" s="464"/>
      <c r="H21" s="202"/>
    </row>
    <row r="22" spans="1:8" ht="17.25" customHeight="1">
      <c r="A22" s="203"/>
      <c r="B22" s="204"/>
      <c r="C22" s="204"/>
      <c r="D22" s="204"/>
      <c r="E22" s="467" t="s">
        <v>158</v>
      </c>
      <c r="F22" s="467"/>
      <c r="G22" s="467"/>
      <c r="H22" s="205"/>
    </row>
    <row r="23" spans="1:8" ht="17.25" customHeight="1">
      <c r="A23" s="207"/>
      <c r="B23" s="208"/>
      <c r="C23" s="208">
        <v>1210</v>
      </c>
      <c r="D23" s="208"/>
      <c r="E23" s="463" t="s">
        <v>159</v>
      </c>
      <c r="F23" s="463"/>
      <c r="G23" s="463"/>
      <c r="H23" s="209"/>
    </row>
    <row r="24" spans="1:8" ht="63.75" customHeight="1">
      <c r="A24" s="207"/>
      <c r="B24" s="208"/>
      <c r="C24" s="208"/>
      <c r="D24" s="210">
        <v>1211</v>
      </c>
      <c r="E24" s="451" t="s">
        <v>160</v>
      </c>
      <c r="F24" s="451"/>
      <c r="G24" s="451"/>
      <c r="H24" s="211"/>
    </row>
    <row r="25" spans="1:8" s="206" customFormat="1" ht="25.5" customHeight="1">
      <c r="A25" s="207"/>
      <c r="B25" s="208"/>
      <c r="C25" s="208"/>
      <c r="D25" s="210">
        <v>1212</v>
      </c>
      <c r="E25" s="466" t="s">
        <v>161</v>
      </c>
      <c r="F25" s="451"/>
      <c r="G25" s="451"/>
      <c r="H25" s="211"/>
    </row>
    <row r="26" spans="1:8" ht="17.25" customHeight="1">
      <c r="A26" s="207"/>
      <c r="B26" s="208"/>
      <c r="C26" s="208">
        <v>1220</v>
      </c>
      <c r="D26" s="208"/>
      <c r="E26" s="463" t="s">
        <v>162</v>
      </c>
      <c r="F26" s="463"/>
      <c r="G26" s="463"/>
      <c r="H26" s="209"/>
    </row>
    <row r="27" spans="1:8" ht="27.75" customHeight="1">
      <c r="A27" s="207"/>
      <c r="B27" s="208"/>
      <c r="C27" s="208"/>
      <c r="D27" s="210">
        <v>1221</v>
      </c>
      <c r="E27" s="451" t="s">
        <v>163</v>
      </c>
      <c r="F27" s="451"/>
      <c r="G27" s="451"/>
      <c r="H27" s="211"/>
    </row>
    <row r="28" spans="1:8" ht="17.25" customHeight="1">
      <c r="A28" s="207"/>
      <c r="B28" s="208"/>
      <c r="C28" s="208">
        <v>1230</v>
      </c>
      <c r="D28" s="208"/>
      <c r="E28" s="463" t="s">
        <v>164</v>
      </c>
      <c r="F28" s="463"/>
      <c r="G28" s="463"/>
      <c r="H28" s="209"/>
    </row>
    <row r="29" spans="1:8" ht="24.75" customHeight="1">
      <c r="A29" s="207"/>
      <c r="B29" s="208"/>
      <c r="C29" s="208"/>
      <c r="D29" s="210">
        <v>1231</v>
      </c>
      <c r="E29" s="451" t="s">
        <v>165</v>
      </c>
      <c r="F29" s="451"/>
      <c r="G29" s="451"/>
      <c r="H29" s="211"/>
    </row>
    <row r="30" spans="1:8" ht="18.75" customHeight="1">
      <c r="A30" s="207"/>
      <c r="B30" s="208"/>
      <c r="C30" s="208">
        <v>1240</v>
      </c>
      <c r="D30" s="208"/>
      <c r="E30" s="463" t="s">
        <v>166</v>
      </c>
      <c r="F30" s="463"/>
      <c r="G30" s="463"/>
      <c r="H30" s="209"/>
    </row>
    <row r="31" spans="1:8" s="206" customFormat="1" ht="17.25" customHeight="1">
      <c r="A31" s="200"/>
      <c r="B31" s="201">
        <v>1300</v>
      </c>
      <c r="C31" s="201"/>
      <c r="D31" s="201"/>
      <c r="E31" s="418" t="s">
        <v>167</v>
      </c>
      <c r="F31" s="418"/>
      <c r="G31" s="418"/>
      <c r="H31" s="202"/>
    </row>
    <row r="32" spans="1:8" ht="24.75" customHeight="1">
      <c r="A32" s="203"/>
      <c r="B32" s="204"/>
      <c r="C32" s="204"/>
      <c r="D32" s="204"/>
      <c r="E32" s="429" t="s">
        <v>168</v>
      </c>
      <c r="F32" s="429"/>
      <c r="G32" s="429"/>
      <c r="H32" s="205"/>
    </row>
    <row r="33" spans="1:8" ht="17.25" customHeight="1">
      <c r="A33" s="207"/>
      <c r="B33" s="208"/>
      <c r="C33" s="208">
        <v>1310</v>
      </c>
      <c r="D33" s="208"/>
      <c r="E33" s="419" t="s">
        <v>169</v>
      </c>
      <c r="F33" s="419"/>
      <c r="G33" s="419"/>
      <c r="H33" s="209"/>
    </row>
    <row r="34" spans="1:8" ht="39" customHeight="1">
      <c r="A34" s="207"/>
      <c r="B34" s="208"/>
      <c r="C34" s="208"/>
      <c r="D34" s="210">
        <v>1311</v>
      </c>
      <c r="E34" s="430" t="s">
        <v>170</v>
      </c>
      <c r="F34" s="430"/>
      <c r="G34" s="430"/>
      <c r="H34" s="211"/>
    </row>
    <row r="35" spans="1:8" ht="17.25" customHeight="1">
      <c r="A35" s="207"/>
      <c r="B35" s="208"/>
      <c r="C35" s="208">
        <v>1320</v>
      </c>
      <c r="D35" s="208"/>
      <c r="E35" s="419" t="s">
        <v>171</v>
      </c>
      <c r="F35" s="419"/>
      <c r="G35" s="419"/>
      <c r="H35" s="209"/>
    </row>
    <row r="36" spans="1:8" ht="26.25" customHeight="1">
      <c r="A36" s="207"/>
      <c r="B36" s="208"/>
      <c r="C36" s="208"/>
      <c r="D36" s="210">
        <v>1321</v>
      </c>
      <c r="E36" s="430" t="s">
        <v>172</v>
      </c>
      <c r="F36" s="430"/>
      <c r="G36" s="430"/>
      <c r="H36" s="211"/>
    </row>
    <row r="37" spans="1:8" ht="25.5" customHeight="1">
      <c r="A37" s="207"/>
      <c r="B37" s="208"/>
      <c r="C37" s="208"/>
      <c r="D37" s="210">
        <v>1322</v>
      </c>
      <c r="E37" s="430" t="s">
        <v>173</v>
      </c>
      <c r="F37" s="430"/>
      <c r="G37" s="430"/>
      <c r="H37" s="211"/>
    </row>
    <row r="38" spans="1:8" ht="25.5" customHeight="1">
      <c r="A38" s="207"/>
      <c r="B38" s="208"/>
      <c r="C38" s="208"/>
      <c r="D38" s="210">
        <v>1323</v>
      </c>
      <c r="E38" s="425" t="s">
        <v>174</v>
      </c>
      <c r="F38" s="430"/>
      <c r="G38" s="430"/>
      <c r="H38" s="211"/>
    </row>
    <row r="39" spans="1:8" ht="17.25" customHeight="1">
      <c r="A39" s="207"/>
      <c r="B39" s="208"/>
      <c r="C39" s="208">
        <v>1330</v>
      </c>
      <c r="D39" s="208"/>
      <c r="E39" s="419" t="s">
        <v>175</v>
      </c>
      <c r="F39" s="419"/>
      <c r="G39" s="419"/>
      <c r="H39" s="209"/>
    </row>
    <row r="40" spans="1:8" ht="39" customHeight="1">
      <c r="A40" s="207"/>
      <c r="B40" s="208"/>
      <c r="C40" s="208"/>
      <c r="D40" s="210">
        <v>1331</v>
      </c>
      <c r="E40" s="451" t="s">
        <v>176</v>
      </c>
      <c r="F40" s="451"/>
      <c r="G40" s="451"/>
      <c r="H40" s="211"/>
    </row>
    <row r="41" spans="1:8" ht="39.75" customHeight="1">
      <c r="A41" s="207"/>
      <c r="B41" s="208"/>
      <c r="C41" s="208"/>
      <c r="D41" s="210">
        <v>1332</v>
      </c>
      <c r="E41" s="451" t="s">
        <v>177</v>
      </c>
      <c r="F41" s="451"/>
      <c r="G41" s="451"/>
      <c r="H41" s="211"/>
    </row>
    <row r="42" spans="1:8" ht="17.25" customHeight="1">
      <c r="A42" s="207"/>
      <c r="B42" s="208"/>
      <c r="C42" s="208">
        <v>1340</v>
      </c>
      <c r="D42" s="208"/>
      <c r="E42" s="463" t="s">
        <v>178</v>
      </c>
      <c r="F42" s="463"/>
      <c r="G42" s="463"/>
      <c r="H42" s="209"/>
    </row>
    <row r="43" spans="1:8" ht="26.25" customHeight="1">
      <c r="A43" s="207"/>
      <c r="B43" s="208"/>
      <c r="C43" s="208"/>
      <c r="D43" s="210">
        <v>1341</v>
      </c>
      <c r="E43" s="451" t="s">
        <v>179</v>
      </c>
      <c r="F43" s="451"/>
      <c r="G43" s="451"/>
      <c r="H43" s="211"/>
    </row>
    <row r="44" spans="1:8" ht="38.25" customHeight="1">
      <c r="A44" s="207"/>
      <c r="B44" s="208"/>
      <c r="C44" s="208"/>
      <c r="D44" s="210">
        <v>1342</v>
      </c>
      <c r="E44" s="451" t="s">
        <v>180</v>
      </c>
      <c r="F44" s="451"/>
      <c r="G44" s="451"/>
      <c r="H44" s="211"/>
    </row>
    <row r="45" spans="1:8" ht="26.25" customHeight="1">
      <c r="A45" s="207"/>
      <c r="B45" s="208"/>
      <c r="C45" s="208"/>
      <c r="D45" s="210">
        <v>1343</v>
      </c>
      <c r="E45" s="451" t="s">
        <v>181</v>
      </c>
      <c r="F45" s="451"/>
      <c r="G45" s="451"/>
      <c r="H45" s="211"/>
    </row>
    <row r="46" spans="1:8" ht="17.25" customHeight="1">
      <c r="A46" s="207"/>
      <c r="B46" s="208"/>
      <c r="C46" s="208">
        <v>1350</v>
      </c>
      <c r="D46" s="208"/>
      <c r="E46" s="463" t="s">
        <v>182</v>
      </c>
      <c r="F46" s="463"/>
      <c r="G46" s="463"/>
      <c r="H46" s="209"/>
    </row>
    <row r="47" spans="1:8" ht="24.75" customHeight="1">
      <c r="A47" s="207"/>
      <c r="B47" s="208"/>
      <c r="C47" s="208"/>
      <c r="D47" s="210">
        <v>1351</v>
      </c>
      <c r="E47" s="451" t="s">
        <v>183</v>
      </c>
      <c r="F47" s="451"/>
      <c r="G47" s="451"/>
      <c r="H47" s="211"/>
    </row>
    <row r="48" spans="1:8" ht="17.25" hidden="1" customHeight="1">
      <c r="A48" s="207"/>
      <c r="B48" s="208"/>
      <c r="C48" s="208">
        <v>1360</v>
      </c>
      <c r="D48" s="208"/>
      <c r="E48" s="463" t="s">
        <v>184</v>
      </c>
      <c r="F48" s="463"/>
      <c r="G48" s="463"/>
      <c r="H48" s="209"/>
    </row>
    <row r="49" spans="1:8" ht="17.25" hidden="1" customHeight="1">
      <c r="A49" s="207"/>
      <c r="B49" s="208"/>
      <c r="C49" s="208">
        <v>1370</v>
      </c>
      <c r="D49" s="208"/>
      <c r="E49" s="463" t="s">
        <v>185</v>
      </c>
      <c r="F49" s="463"/>
      <c r="G49" s="463"/>
      <c r="H49" s="209"/>
    </row>
    <row r="50" spans="1:8" ht="17.25" hidden="1" customHeight="1">
      <c r="A50" s="207"/>
      <c r="B50" s="208"/>
      <c r="C50" s="208">
        <v>1380</v>
      </c>
      <c r="D50" s="208"/>
      <c r="E50" s="463" t="s">
        <v>186</v>
      </c>
      <c r="F50" s="463"/>
      <c r="G50" s="463"/>
      <c r="H50" s="209"/>
    </row>
    <row r="51" spans="1:8" ht="17.25" customHeight="1">
      <c r="A51" s="207"/>
      <c r="B51" s="208"/>
      <c r="C51" s="208">
        <v>1360</v>
      </c>
      <c r="D51" s="208"/>
      <c r="E51" s="463" t="s">
        <v>187</v>
      </c>
      <c r="F51" s="463"/>
      <c r="G51" s="463"/>
      <c r="H51" s="209"/>
    </row>
    <row r="52" spans="1:8" ht="17.25" customHeight="1">
      <c r="A52" s="207"/>
      <c r="B52" s="208"/>
      <c r="C52" s="208">
        <v>1370</v>
      </c>
      <c r="D52" s="208"/>
      <c r="E52" s="463" t="s">
        <v>185</v>
      </c>
      <c r="F52" s="463"/>
      <c r="G52" s="463"/>
      <c r="H52" s="209"/>
    </row>
    <row r="53" spans="1:8" ht="17.25" customHeight="1">
      <c r="A53" s="207"/>
      <c r="B53" s="208"/>
      <c r="C53" s="208">
        <v>1380</v>
      </c>
      <c r="D53" s="208"/>
      <c r="E53" s="463" t="s">
        <v>188</v>
      </c>
      <c r="F53" s="463"/>
      <c r="G53" s="463"/>
      <c r="H53" s="209"/>
    </row>
    <row r="54" spans="1:8" ht="17.25" customHeight="1">
      <c r="A54" s="200"/>
      <c r="B54" s="201">
        <v>1400</v>
      </c>
      <c r="C54" s="201"/>
      <c r="D54" s="201"/>
      <c r="E54" s="464" t="s">
        <v>189</v>
      </c>
      <c r="F54" s="464"/>
      <c r="G54" s="464"/>
      <c r="H54" s="202"/>
    </row>
    <row r="55" spans="1:8" ht="38.25" customHeight="1">
      <c r="A55" s="203"/>
      <c r="B55" s="204"/>
      <c r="C55" s="204"/>
      <c r="D55" s="204"/>
      <c r="E55" s="429" t="s">
        <v>190</v>
      </c>
      <c r="F55" s="429"/>
      <c r="G55" s="429"/>
      <c r="H55" s="205"/>
    </row>
    <row r="56" spans="1:8" ht="17.25" customHeight="1">
      <c r="A56" s="207"/>
      <c r="B56" s="208"/>
      <c r="C56" s="208">
        <v>1410</v>
      </c>
      <c r="D56" s="208"/>
      <c r="E56" s="463" t="s">
        <v>191</v>
      </c>
      <c r="F56" s="463"/>
      <c r="G56" s="463"/>
      <c r="H56" s="209"/>
    </row>
    <row r="57" spans="1:8" ht="25.5" customHeight="1">
      <c r="A57" s="207"/>
      <c r="B57" s="208"/>
      <c r="C57" s="208"/>
      <c r="D57" s="210">
        <v>1411</v>
      </c>
      <c r="E57" s="451" t="s">
        <v>192</v>
      </c>
      <c r="F57" s="451"/>
      <c r="G57" s="451"/>
      <c r="H57" s="211"/>
    </row>
    <row r="58" spans="1:8" ht="17.25" customHeight="1">
      <c r="A58" s="207"/>
      <c r="B58" s="208"/>
      <c r="C58" s="208">
        <v>1420</v>
      </c>
      <c r="D58" s="208"/>
      <c r="E58" s="463" t="s">
        <v>8</v>
      </c>
      <c r="F58" s="463"/>
      <c r="G58" s="463"/>
      <c r="H58" s="209"/>
    </row>
    <row r="59" spans="1:8" ht="25.5" customHeight="1">
      <c r="A59" s="207"/>
      <c r="B59" s="208"/>
      <c r="C59" s="208"/>
      <c r="D59" s="210">
        <v>1421</v>
      </c>
      <c r="E59" s="451" t="s">
        <v>193</v>
      </c>
      <c r="F59" s="451"/>
      <c r="G59" s="451"/>
      <c r="H59" s="211"/>
    </row>
    <row r="60" spans="1:8" ht="17.25" customHeight="1">
      <c r="A60" s="207"/>
      <c r="B60" s="208"/>
      <c r="C60" s="208">
        <v>1430</v>
      </c>
      <c r="D60" s="208"/>
      <c r="E60" s="463" t="s">
        <v>9</v>
      </c>
      <c r="F60" s="463"/>
      <c r="G60" s="463"/>
      <c r="H60" s="209"/>
    </row>
    <row r="61" spans="1:8" ht="25.5" customHeight="1">
      <c r="A61" s="207"/>
      <c r="B61" s="208"/>
      <c r="C61" s="208"/>
      <c r="D61" s="210">
        <v>1431</v>
      </c>
      <c r="E61" s="451" t="s">
        <v>194</v>
      </c>
      <c r="F61" s="451"/>
      <c r="G61" s="451"/>
      <c r="H61" s="211"/>
    </row>
    <row r="62" spans="1:8" ht="17.25" customHeight="1">
      <c r="A62" s="207"/>
      <c r="B62" s="208"/>
      <c r="C62" s="208">
        <v>1440</v>
      </c>
      <c r="D62" s="208"/>
      <c r="E62" s="463" t="s">
        <v>195</v>
      </c>
      <c r="F62" s="463"/>
      <c r="G62" s="463"/>
      <c r="H62" s="209"/>
    </row>
    <row r="63" spans="1:8" s="188" customFormat="1" ht="50.25" customHeight="1">
      <c r="A63" s="207"/>
      <c r="B63" s="208"/>
      <c r="C63" s="208"/>
      <c r="D63" s="210">
        <v>1441</v>
      </c>
      <c r="E63" s="451" t="s">
        <v>196</v>
      </c>
      <c r="F63" s="451"/>
      <c r="G63" s="451"/>
      <c r="H63" s="211"/>
    </row>
    <row r="64" spans="1:8" s="206" customFormat="1" ht="17.25" customHeight="1">
      <c r="A64" s="200"/>
      <c r="B64" s="201">
        <v>1500</v>
      </c>
      <c r="C64" s="201"/>
      <c r="D64" s="201"/>
      <c r="E64" s="464" t="s">
        <v>197</v>
      </c>
      <c r="F64" s="464"/>
      <c r="G64" s="464"/>
      <c r="H64" s="202"/>
    </row>
    <row r="65" spans="1:8" ht="24.75" customHeight="1">
      <c r="A65" s="203"/>
      <c r="B65" s="204"/>
      <c r="C65" s="204"/>
      <c r="D65" s="204"/>
      <c r="E65" s="429" t="s">
        <v>198</v>
      </c>
      <c r="F65" s="429"/>
      <c r="G65" s="429"/>
      <c r="H65" s="205"/>
    </row>
    <row r="66" spans="1:8" ht="17.25" customHeight="1">
      <c r="A66" s="207"/>
      <c r="B66" s="208"/>
      <c r="C66" s="208">
        <v>1510</v>
      </c>
      <c r="D66" s="208"/>
      <c r="E66" s="463" t="s">
        <v>199</v>
      </c>
      <c r="F66" s="463"/>
      <c r="G66" s="463"/>
      <c r="H66" s="209"/>
    </row>
    <row r="67" spans="1:8" ht="38.25" customHeight="1">
      <c r="A67" s="207"/>
      <c r="B67" s="208"/>
      <c r="C67" s="208"/>
      <c r="D67" s="210">
        <v>1511</v>
      </c>
      <c r="E67" s="451" t="s">
        <v>200</v>
      </c>
      <c r="F67" s="451"/>
      <c r="G67" s="451"/>
      <c r="H67" s="211"/>
    </row>
    <row r="68" spans="1:8" ht="37.5" customHeight="1">
      <c r="A68" s="207"/>
      <c r="B68" s="208"/>
      <c r="C68" s="208"/>
      <c r="D68" s="210">
        <v>1512</v>
      </c>
      <c r="E68" s="466" t="s">
        <v>201</v>
      </c>
      <c r="F68" s="451"/>
      <c r="G68" s="451"/>
      <c r="H68" s="211"/>
    </row>
    <row r="69" spans="1:8" ht="17.25" customHeight="1">
      <c r="A69" s="207"/>
      <c r="B69" s="208"/>
      <c r="C69" s="208">
        <v>1520</v>
      </c>
      <c r="D69" s="208"/>
      <c r="E69" s="463" t="s">
        <v>202</v>
      </c>
      <c r="F69" s="463"/>
      <c r="G69" s="463"/>
      <c r="H69" s="209"/>
    </row>
    <row r="70" spans="1:8" ht="24.75" customHeight="1">
      <c r="A70" s="207"/>
      <c r="B70" s="208"/>
      <c r="C70" s="208"/>
      <c r="D70" s="210">
        <v>1521</v>
      </c>
      <c r="E70" s="451" t="s">
        <v>203</v>
      </c>
      <c r="F70" s="451"/>
      <c r="G70" s="451"/>
      <c r="H70" s="211"/>
    </row>
    <row r="71" spans="1:8" ht="24.75" customHeight="1">
      <c r="A71" s="207"/>
      <c r="B71" s="208"/>
      <c r="C71" s="208"/>
      <c r="D71" s="210">
        <v>1522</v>
      </c>
      <c r="E71" s="466" t="s">
        <v>204</v>
      </c>
      <c r="F71" s="451"/>
      <c r="G71" s="451"/>
      <c r="H71" s="211"/>
    </row>
    <row r="72" spans="1:8" ht="17.25" customHeight="1">
      <c r="A72" s="207"/>
      <c r="B72" s="208"/>
      <c r="C72" s="208">
        <v>1530</v>
      </c>
      <c r="D72" s="208"/>
      <c r="E72" s="463" t="s">
        <v>205</v>
      </c>
      <c r="F72" s="463"/>
      <c r="G72" s="463"/>
      <c r="H72" s="209"/>
    </row>
    <row r="73" spans="1:8" ht="63.75" customHeight="1">
      <c r="A73" s="207"/>
      <c r="B73" s="208"/>
      <c r="C73" s="208"/>
      <c r="D73" s="210">
        <v>1531</v>
      </c>
      <c r="E73" s="451" t="s">
        <v>206</v>
      </c>
      <c r="F73" s="451"/>
      <c r="G73" s="451"/>
      <c r="H73" s="211"/>
    </row>
    <row r="74" spans="1:8" ht="17.25" customHeight="1">
      <c r="A74" s="207"/>
      <c r="B74" s="208"/>
      <c r="C74" s="208">
        <v>1540</v>
      </c>
      <c r="D74" s="208"/>
      <c r="E74" s="463" t="s">
        <v>207</v>
      </c>
      <c r="F74" s="463"/>
      <c r="G74" s="463"/>
      <c r="H74" s="209"/>
    </row>
    <row r="75" spans="1:8" ht="39" customHeight="1">
      <c r="A75" s="207"/>
      <c r="B75" s="208"/>
      <c r="C75" s="208"/>
      <c r="D75" s="186"/>
      <c r="E75" s="451" t="s">
        <v>208</v>
      </c>
      <c r="F75" s="451"/>
      <c r="G75" s="451"/>
      <c r="H75" s="211"/>
    </row>
    <row r="76" spans="1:8" ht="26.25" customHeight="1">
      <c r="A76" s="207"/>
      <c r="B76" s="208"/>
      <c r="C76" s="208"/>
      <c r="D76" s="210">
        <v>1541</v>
      </c>
      <c r="E76" s="449" t="s">
        <v>209</v>
      </c>
      <c r="F76" s="449"/>
      <c r="G76" s="449"/>
      <c r="H76" s="212"/>
    </row>
    <row r="77" spans="1:8" ht="25.5" customHeight="1">
      <c r="A77" s="207"/>
      <c r="B77" s="208"/>
      <c r="C77" s="208"/>
      <c r="D77" s="210">
        <v>1542</v>
      </c>
      <c r="E77" s="449" t="s">
        <v>210</v>
      </c>
      <c r="F77" s="449"/>
      <c r="G77" s="449"/>
      <c r="H77" s="212"/>
    </row>
    <row r="78" spans="1:8" ht="27.75" customHeight="1">
      <c r="A78" s="207"/>
      <c r="B78" s="208"/>
      <c r="C78" s="208"/>
      <c r="D78" s="210">
        <v>1543</v>
      </c>
      <c r="E78" s="449" t="s">
        <v>211</v>
      </c>
      <c r="F78" s="449"/>
      <c r="G78" s="449"/>
      <c r="H78" s="212"/>
    </row>
    <row r="79" spans="1:8" ht="25.5" customHeight="1">
      <c r="A79" s="207"/>
      <c r="B79" s="208"/>
      <c r="C79" s="208"/>
      <c r="D79" s="210">
        <v>1544</v>
      </c>
      <c r="E79" s="449" t="s">
        <v>212</v>
      </c>
      <c r="F79" s="449"/>
      <c r="G79" s="449"/>
      <c r="H79" s="212"/>
    </row>
    <row r="80" spans="1:8" ht="26.25" customHeight="1">
      <c r="A80" s="207"/>
      <c r="B80" s="208"/>
      <c r="C80" s="208"/>
      <c r="D80" s="210">
        <v>1545</v>
      </c>
      <c r="E80" s="449" t="s">
        <v>213</v>
      </c>
      <c r="F80" s="449"/>
      <c r="G80" s="449"/>
      <c r="H80" s="212"/>
    </row>
    <row r="81" spans="1:8" ht="25.5" customHeight="1">
      <c r="A81" s="207"/>
      <c r="B81" s="208"/>
      <c r="C81" s="208"/>
      <c r="D81" s="210">
        <v>1546</v>
      </c>
      <c r="E81" s="449" t="s">
        <v>214</v>
      </c>
      <c r="F81" s="449"/>
      <c r="G81" s="449"/>
      <c r="H81" s="212"/>
    </row>
    <row r="82" spans="1:8" ht="25.5" customHeight="1">
      <c r="A82" s="207"/>
      <c r="B82" s="208"/>
      <c r="C82" s="208"/>
      <c r="D82" s="210">
        <v>1547</v>
      </c>
      <c r="E82" s="449" t="s">
        <v>215</v>
      </c>
      <c r="F82" s="449"/>
      <c r="G82" s="449"/>
      <c r="H82" s="212"/>
    </row>
    <row r="83" spans="1:8" ht="26.25" customHeight="1">
      <c r="A83" s="207"/>
      <c r="B83" s="208"/>
      <c r="C83" s="208"/>
      <c r="D83" s="210">
        <v>1548</v>
      </c>
      <c r="E83" s="449" t="s">
        <v>216</v>
      </c>
      <c r="F83" s="449"/>
      <c r="G83" s="449"/>
      <c r="H83" s="212"/>
    </row>
    <row r="84" spans="1:8" ht="17.25" customHeight="1">
      <c r="A84" s="207"/>
      <c r="B84" s="208"/>
      <c r="C84" s="213">
        <v>1550</v>
      </c>
      <c r="D84" s="213"/>
      <c r="E84" s="463" t="s">
        <v>217</v>
      </c>
      <c r="F84" s="463"/>
      <c r="G84" s="463"/>
      <c r="H84" s="209"/>
    </row>
    <row r="85" spans="1:8" ht="50.25" customHeight="1">
      <c r="A85" s="207"/>
      <c r="B85" s="208"/>
      <c r="C85" s="213"/>
      <c r="D85" s="214">
        <v>1551</v>
      </c>
      <c r="E85" s="451" t="s">
        <v>218</v>
      </c>
      <c r="F85" s="451"/>
      <c r="G85" s="451"/>
      <c r="H85" s="211"/>
    </row>
    <row r="86" spans="1:8" ht="26.25" customHeight="1">
      <c r="A86" s="207"/>
      <c r="B86" s="208"/>
      <c r="C86" s="208">
        <v>1590</v>
      </c>
      <c r="D86" s="210"/>
      <c r="E86" s="463" t="s">
        <v>197</v>
      </c>
      <c r="F86" s="463"/>
      <c r="G86" s="463"/>
      <c r="H86" s="209"/>
    </row>
    <row r="87" spans="1:8" ht="42" customHeight="1">
      <c r="A87" s="207"/>
      <c r="B87" s="208"/>
      <c r="C87" s="208"/>
      <c r="D87" s="186"/>
      <c r="E87" s="451" t="s">
        <v>219</v>
      </c>
      <c r="F87" s="451"/>
      <c r="G87" s="451"/>
      <c r="H87" s="211"/>
    </row>
    <row r="88" spans="1:8" ht="26.25" customHeight="1">
      <c r="A88" s="207"/>
      <c r="B88" s="208"/>
      <c r="C88" s="208"/>
      <c r="D88" s="186">
        <v>1591</v>
      </c>
      <c r="E88" s="449" t="s">
        <v>220</v>
      </c>
      <c r="F88" s="449"/>
      <c r="G88" s="449"/>
      <c r="H88" s="212"/>
    </row>
    <row r="89" spans="1:8" ht="26.25" customHeight="1">
      <c r="A89" s="207"/>
      <c r="B89" s="208"/>
      <c r="C89" s="208"/>
      <c r="D89" s="186">
        <v>1592</v>
      </c>
      <c r="E89" s="449" t="s">
        <v>221</v>
      </c>
      <c r="F89" s="449"/>
      <c r="G89" s="449"/>
      <c r="H89" s="212"/>
    </row>
    <row r="90" spans="1:8" ht="25.5" customHeight="1">
      <c r="A90" s="207"/>
      <c r="B90" s="208"/>
      <c r="C90" s="208"/>
      <c r="D90" s="186">
        <v>1593</v>
      </c>
      <c r="E90" s="449" t="s">
        <v>222</v>
      </c>
      <c r="F90" s="449"/>
      <c r="G90" s="449"/>
      <c r="H90" s="212"/>
    </row>
    <row r="91" spans="1:8" ht="25.5" customHeight="1">
      <c r="A91" s="207"/>
      <c r="B91" s="208"/>
      <c r="C91" s="208"/>
      <c r="D91" s="186">
        <v>1594</v>
      </c>
      <c r="E91" s="449" t="s">
        <v>223</v>
      </c>
      <c r="F91" s="449"/>
      <c r="G91" s="449"/>
      <c r="H91" s="212"/>
    </row>
    <row r="92" spans="1:8" ht="39.75" customHeight="1">
      <c r="A92" s="207"/>
      <c r="B92" s="208"/>
      <c r="C92" s="208"/>
      <c r="D92" s="186">
        <v>1595</v>
      </c>
      <c r="E92" s="462" t="s">
        <v>224</v>
      </c>
      <c r="F92" s="462"/>
      <c r="G92" s="462"/>
      <c r="H92" s="212"/>
    </row>
    <row r="93" spans="1:8" ht="39" customHeight="1">
      <c r="A93" s="207"/>
      <c r="B93" s="208"/>
      <c r="C93" s="208"/>
      <c r="D93" s="186">
        <v>1596</v>
      </c>
      <c r="E93" s="465" t="s">
        <v>225</v>
      </c>
      <c r="F93" s="465"/>
      <c r="G93" s="465"/>
      <c r="H93" s="212"/>
    </row>
    <row r="94" spans="1:8" ht="22.5" customHeight="1">
      <c r="A94" s="207"/>
      <c r="B94" s="208"/>
      <c r="C94" s="208"/>
      <c r="D94" s="186">
        <v>1597</v>
      </c>
      <c r="E94" s="215" t="s">
        <v>226</v>
      </c>
      <c r="F94" s="216"/>
      <c r="G94" s="216"/>
      <c r="H94" s="212"/>
    </row>
    <row r="95" spans="1:8" ht="17.25" customHeight="1">
      <c r="A95" s="207"/>
      <c r="B95" s="208"/>
      <c r="C95" s="208"/>
      <c r="D95" s="186">
        <v>1598</v>
      </c>
      <c r="E95" s="215" t="s">
        <v>227</v>
      </c>
      <c r="F95" s="215"/>
      <c r="G95" s="215"/>
      <c r="H95" s="217"/>
    </row>
    <row r="96" spans="1:8" ht="39.75" customHeight="1">
      <c r="A96" s="207"/>
      <c r="B96" s="208"/>
      <c r="C96" s="208"/>
      <c r="D96" s="186">
        <v>1599</v>
      </c>
      <c r="E96" s="466" t="s">
        <v>228</v>
      </c>
      <c r="F96" s="466"/>
      <c r="G96" s="466"/>
      <c r="H96" s="211"/>
    </row>
    <row r="97" spans="1:8" ht="17.25" customHeight="1">
      <c r="A97" s="200"/>
      <c r="B97" s="201">
        <v>1600</v>
      </c>
      <c r="C97" s="201"/>
      <c r="D97" s="201"/>
      <c r="E97" s="464" t="s">
        <v>229</v>
      </c>
      <c r="F97" s="464"/>
      <c r="G97" s="464"/>
      <c r="H97" s="202"/>
    </row>
    <row r="98" spans="1:8" ht="51" customHeight="1">
      <c r="A98" s="203"/>
      <c r="B98" s="204"/>
      <c r="C98" s="204"/>
      <c r="D98" s="204"/>
      <c r="E98" s="429" t="s">
        <v>230</v>
      </c>
      <c r="F98" s="429"/>
      <c r="G98" s="429"/>
      <c r="H98" s="205"/>
    </row>
    <row r="99" spans="1:8" ht="17.25" customHeight="1">
      <c r="A99" s="207"/>
      <c r="B99" s="208"/>
      <c r="C99" s="208">
        <v>1610</v>
      </c>
      <c r="D99" s="208"/>
      <c r="E99" s="463" t="s">
        <v>231</v>
      </c>
      <c r="F99" s="463"/>
      <c r="G99" s="463"/>
      <c r="H99" s="209"/>
    </row>
    <row r="100" spans="1:8" ht="102" customHeight="1">
      <c r="A100" s="207"/>
      <c r="B100" s="208"/>
      <c r="C100" s="208"/>
      <c r="D100" s="210">
        <v>1611</v>
      </c>
      <c r="E100" s="451" t="s">
        <v>232</v>
      </c>
      <c r="F100" s="451"/>
      <c r="G100" s="451"/>
      <c r="H100" s="211"/>
    </row>
    <row r="101" spans="1:8" ht="17.25" customHeight="1">
      <c r="A101" s="200"/>
      <c r="B101" s="201">
        <v>1700</v>
      </c>
      <c r="C101" s="201"/>
      <c r="D101" s="201"/>
      <c r="E101" s="464" t="s">
        <v>233</v>
      </c>
      <c r="F101" s="464"/>
      <c r="G101" s="464"/>
      <c r="H101" s="202"/>
    </row>
    <row r="102" spans="1:8" ht="26.25" customHeight="1">
      <c r="A102" s="203"/>
      <c r="B102" s="204"/>
      <c r="C102" s="204"/>
      <c r="D102" s="204"/>
      <c r="E102" s="429" t="s">
        <v>234</v>
      </c>
      <c r="F102" s="429"/>
      <c r="G102" s="429"/>
      <c r="H102" s="205"/>
    </row>
    <row r="103" spans="1:8" ht="17.25" customHeight="1">
      <c r="A103" s="207"/>
      <c r="B103" s="208"/>
      <c r="C103" s="208">
        <v>1710</v>
      </c>
      <c r="D103" s="208"/>
      <c r="E103" s="463" t="s">
        <v>235</v>
      </c>
      <c r="F103" s="463"/>
      <c r="G103" s="463"/>
      <c r="H103" s="209"/>
    </row>
    <row r="104" spans="1:8" ht="27" customHeight="1">
      <c r="A104" s="207"/>
      <c r="B104" s="208"/>
      <c r="C104" s="208"/>
      <c r="D104" s="210">
        <v>1711</v>
      </c>
      <c r="E104" s="451" t="s">
        <v>236</v>
      </c>
      <c r="F104" s="451"/>
      <c r="G104" s="451"/>
      <c r="H104" s="211"/>
    </row>
    <row r="105" spans="1:8" ht="27" customHeight="1">
      <c r="A105" s="207"/>
      <c r="B105" s="208"/>
      <c r="C105" s="208"/>
      <c r="D105" s="210">
        <v>1712</v>
      </c>
      <c r="E105" s="462" t="s">
        <v>237</v>
      </c>
      <c r="F105" s="462"/>
      <c r="G105" s="462"/>
      <c r="H105" s="212"/>
    </row>
    <row r="106" spans="1:8" ht="32.25" customHeight="1">
      <c r="A106" s="207"/>
      <c r="B106" s="208"/>
      <c r="C106" s="208"/>
      <c r="D106" s="210">
        <v>1713</v>
      </c>
      <c r="E106" s="462" t="s">
        <v>238</v>
      </c>
      <c r="F106" s="462"/>
      <c r="G106" s="462"/>
      <c r="H106" s="212"/>
    </row>
    <row r="107" spans="1:8" ht="23.25" customHeight="1">
      <c r="A107" s="207"/>
      <c r="B107" s="208"/>
      <c r="C107" s="208">
        <v>1720</v>
      </c>
      <c r="D107" s="208"/>
      <c r="E107" s="463" t="s">
        <v>239</v>
      </c>
      <c r="F107" s="463"/>
      <c r="G107" s="463"/>
      <c r="H107" s="209"/>
    </row>
    <row r="108" spans="1:8" ht="17.25" customHeight="1">
      <c r="A108" s="197">
        <v>2000</v>
      </c>
      <c r="B108" s="198"/>
      <c r="C108" s="198"/>
      <c r="D108" s="197"/>
      <c r="E108" s="424" t="s">
        <v>22</v>
      </c>
      <c r="F108" s="424"/>
      <c r="G108" s="424"/>
      <c r="H108" s="202"/>
    </row>
    <row r="109" spans="1:8" ht="17.25" customHeight="1">
      <c r="A109" s="200"/>
      <c r="B109" s="201">
        <v>2100</v>
      </c>
      <c r="C109" s="201"/>
      <c r="D109" s="201"/>
      <c r="E109" s="464" t="s">
        <v>240</v>
      </c>
      <c r="F109" s="464"/>
      <c r="G109" s="464"/>
      <c r="H109" s="202"/>
    </row>
    <row r="110" spans="1:8" ht="48.75" customHeight="1">
      <c r="A110" s="203"/>
      <c r="B110" s="204"/>
      <c r="C110" s="204"/>
      <c r="D110" s="204"/>
      <c r="E110" s="461" t="s">
        <v>241</v>
      </c>
      <c r="F110" s="461"/>
      <c r="G110" s="461"/>
      <c r="H110" s="218"/>
    </row>
    <row r="111" spans="1:8" ht="17.25" customHeight="1">
      <c r="A111" s="207"/>
      <c r="B111" s="208"/>
      <c r="C111" s="208">
        <v>2110</v>
      </c>
      <c r="D111" s="208"/>
      <c r="E111" s="419" t="s">
        <v>242</v>
      </c>
      <c r="F111" s="419"/>
      <c r="G111" s="419"/>
      <c r="H111" s="209"/>
    </row>
    <row r="112" spans="1:8" ht="64.5" customHeight="1">
      <c r="A112" s="207"/>
      <c r="B112" s="208"/>
      <c r="C112" s="208"/>
      <c r="D112" s="210">
        <v>2111</v>
      </c>
      <c r="E112" s="430" t="s">
        <v>243</v>
      </c>
      <c r="F112" s="430"/>
      <c r="G112" s="430"/>
      <c r="H112" s="211"/>
    </row>
    <row r="113" spans="1:8" ht="15" customHeight="1">
      <c r="A113" s="207"/>
      <c r="B113" s="208"/>
      <c r="C113" s="208"/>
      <c r="D113" s="210"/>
      <c r="E113" s="219" t="s">
        <v>244</v>
      </c>
      <c r="F113" s="219" t="s">
        <v>245</v>
      </c>
      <c r="G113" s="219" t="s">
        <v>246</v>
      </c>
      <c r="H113" s="220"/>
    </row>
    <row r="114" spans="1:8" ht="15" customHeight="1">
      <c r="A114" s="207"/>
      <c r="B114" s="208"/>
      <c r="C114" s="208"/>
      <c r="D114" s="210"/>
      <c r="E114" s="219" t="s">
        <v>247</v>
      </c>
      <c r="F114" s="219" t="s">
        <v>248</v>
      </c>
      <c r="G114" s="219" t="s">
        <v>249</v>
      </c>
      <c r="H114" s="220"/>
    </row>
    <row r="115" spans="1:8" ht="15" customHeight="1">
      <c r="A115" s="207"/>
      <c r="B115" s="208"/>
      <c r="C115" s="208"/>
      <c r="D115" s="210"/>
      <c r="E115" s="219" t="s">
        <v>250</v>
      </c>
      <c r="F115" s="219" t="s">
        <v>251</v>
      </c>
      <c r="G115" s="219" t="s">
        <v>252</v>
      </c>
      <c r="H115" s="220"/>
    </row>
    <row r="116" spans="1:8" ht="15" customHeight="1">
      <c r="A116" s="207"/>
      <c r="B116" s="208"/>
      <c r="C116" s="208"/>
      <c r="D116" s="210"/>
      <c r="E116" s="219" t="s">
        <v>253</v>
      </c>
      <c r="F116" s="219" t="s">
        <v>254</v>
      </c>
      <c r="G116" s="219" t="s">
        <v>255</v>
      </c>
      <c r="H116" s="220"/>
    </row>
    <row r="117" spans="1:8" ht="15" customHeight="1">
      <c r="A117" s="207"/>
      <c r="B117" s="208"/>
      <c r="C117" s="208"/>
      <c r="D117" s="210"/>
      <c r="E117" s="219" t="s">
        <v>256</v>
      </c>
      <c r="F117" s="219" t="s">
        <v>257</v>
      </c>
      <c r="G117" s="219" t="s">
        <v>258</v>
      </c>
      <c r="H117" s="220"/>
    </row>
    <row r="118" spans="1:8" ht="15" customHeight="1">
      <c r="A118" s="207"/>
      <c r="B118" s="208"/>
      <c r="C118" s="208"/>
      <c r="D118" s="210"/>
      <c r="E118" s="219" t="s">
        <v>259</v>
      </c>
      <c r="F118" s="219" t="s">
        <v>260</v>
      </c>
      <c r="G118" s="219" t="s">
        <v>261</v>
      </c>
      <c r="H118" s="220"/>
    </row>
    <row r="119" spans="1:8" ht="15" customHeight="1">
      <c r="A119" s="207"/>
      <c r="B119" s="208"/>
      <c r="C119" s="208"/>
      <c r="D119" s="210"/>
      <c r="E119" s="219" t="s">
        <v>262</v>
      </c>
      <c r="F119" s="219" t="s">
        <v>263</v>
      </c>
      <c r="G119" s="219" t="s">
        <v>264</v>
      </c>
      <c r="H119" s="220"/>
    </row>
    <row r="120" spans="1:8" ht="15" customHeight="1">
      <c r="A120" s="207"/>
      <c r="B120" s="208"/>
      <c r="C120" s="208"/>
      <c r="D120" s="210"/>
      <c r="E120" s="219" t="s">
        <v>265</v>
      </c>
      <c r="F120" s="219" t="s">
        <v>266</v>
      </c>
      <c r="G120" s="219" t="s">
        <v>267</v>
      </c>
      <c r="H120" s="220"/>
    </row>
    <row r="121" spans="1:8" ht="15" customHeight="1">
      <c r="A121" s="207"/>
      <c r="B121" s="208"/>
      <c r="C121" s="208"/>
      <c r="D121" s="210"/>
      <c r="E121" s="219" t="s">
        <v>268</v>
      </c>
      <c r="F121" s="219" t="s">
        <v>269</v>
      </c>
      <c r="G121" s="219" t="s">
        <v>270</v>
      </c>
      <c r="H121" s="220"/>
    </row>
    <row r="122" spans="1:8" ht="15" customHeight="1">
      <c r="A122" s="207"/>
      <c r="B122" s="208"/>
      <c r="C122" s="208"/>
      <c r="D122" s="210"/>
      <c r="E122" s="219" t="s">
        <v>271</v>
      </c>
      <c r="F122" s="219" t="s">
        <v>272</v>
      </c>
      <c r="G122" s="219" t="s">
        <v>273</v>
      </c>
      <c r="H122" s="220"/>
    </row>
    <row r="123" spans="1:8" ht="15" customHeight="1">
      <c r="A123" s="207"/>
      <c r="B123" s="208"/>
      <c r="C123" s="208"/>
      <c r="D123" s="210"/>
      <c r="E123" s="219" t="s">
        <v>274</v>
      </c>
      <c r="F123" s="219" t="s">
        <v>275</v>
      </c>
      <c r="G123" s="219" t="s">
        <v>276</v>
      </c>
      <c r="H123" s="220"/>
    </row>
    <row r="124" spans="1:8" ht="15" customHeight="1">
      <c r="A124" s="207"/>
      <c r="B124" s="208"/>
      <c r="C124" s="208"/>
      <c r="D124" s="210"/>
      <c r="E124" s="219" t="s">
        <v>277</v>
      </c>
      <c r="F124" s="219" t="s">
        <v>278</v>
      </c>
      <c r="G124" s="219" t="s">
        <v>279</v>
      </c>
      <c r="H124" s="220"/>
    </row>
    <row r="125" spans="1:8" ht="15" customHeight="1">
      <c r="A125" s="207"/>
      <c r="B125" s="208"/>
      <c r="C125" s="208"/>
      <c r="D125" s="210"/>
      <c r="E125" s="219" t="s">
        <v>280</v>
      </c>
      <c r="F125" s="219" t="s">
        <v>281</v>
      </c>
      <c r="G125" s="219" t="s">
        <v>282</v>
      </c>
      <c r="H125" s="220"/>
    </row>
    <row r="126" spans="1:8" ht="15" customHeight="1">
      <c r="A126" s="207"/>
      <c r="B126" s="208"/>
      <c r="C126" s="208"/>
      <c r="D126" s="210"/>
      <c r="E126" s="219" t="s">
        <v>283</v>
      </c>
      <c r="F126" s="219" t="s">
        <v>284</v>
      </c>
      <c r="G126" s="219" t="s">
        <v>285</v>
      </c>
      <c r="H126" s="220"/>
    </row>
    <row r="127" spans="1:8" ht="15" customHeight="1">
      <c r="A127" s="207"/>
      <c r="B127" s="208"/>
      <c r="C127" s="208"/>
      <c r="D127" s="210"/>
      <c r="E127" s="219" t="s">
        <v>286</v>
      </c>
      <c r="F127" s="219" t="s">
        <v>287</v>
      </c>
      <c r="G127" s="219" t="s">
        <v>288</v>
      </c>
      <c r="H127" s="220"/>
    </row>
    <row r="128" spans="1:8" ht="15" customHeight="1">
      <c r="A128" s="207"/>
      <c r="B128" s="208"/>
      <c r="C128" s="208"/>
      <c r="D128" s="210"/>
      <c r="E128" s="219" t="s">
        <v>289</v>
      </c>
      <c r="F128" s="219" t="s">
        <v>290</v>
      </c>
      <c r="G128" s="219" t="s">
        <v>291</v>
      </c>
      <c r="H128" s="220"/>
    </row>
    <row r="129" spans="1:8" ht="15" customHeight="1">
      <c r="A129" s="207"/>
      <c r="B129" s="208"/>
      <c r="C129" s="208"/>
      <c r="D129" s="210"/>
      <c r="E129" s="219" t="s">
        <v>292</v>
      </c>
      <c r="F129" s="219" t="s">
        <v>293</v>
      </c>
      <c r="G129" s="219" t="s">
        <v>294</v>
      </c>
      <c r="H129" s="220"/>
    </row>
    <row r="130" spans="1:8" ht="15" customHeight="1">
      <c r="A130" s="207"/>
      <c r="B130" s="208"/>
      <c r="C130" s="208"/>
      <c r="D130" s="210"/>
      <c r="E130" s="219" t="s">
        <v>295</v>
      </c>
      <c r="F130" s="219" t="s">
        <v>296</v>
      </c>
      <c r="G130" s="219" t="s">
        <v>297</v>
      </c>
      <c r="H130" s="220"/>
    </row>
    <row r="131" spans="1:8" ht="15" customHeight="1">
      <c r="A131" s="207"/>
      <c r="B131" s="208"/>
      <c r="C131" s="208"/>
      <c r="D131" s="210"/>
      <c r="E131" s="219" t="s">
        <v>298</v>
      </c>
      <c r="F131" s="219" t="s">
        <v>299</v>
      </c>
      <c r="G131" s="219" t="s">
        <v>300</v>
      </c>
      <c r="H131" s="220"/>
    </row>
    <row r="132" spans="1:8" ht="15" customHeight="1">
      <c r="A132" s="207"/>
      <c r="B132" s="208"/>
      <c r="C132" s="208"/>
      <c r="D132" s="210"/>
      <c r="E132" s="219" t="s">
        <v>301</v>
      </c>
      <c r="F132" s="219" t="s">
        <v>302</v>
      </c>
      <c r="G132" s="219" t="s">
        <v>303</v>
      </c>
      <c r="H132" s="220"/>
    </row>
    <row r="133" spans="1:8" ht="15" customHeight="1">
      <c r="A133" s="207"/>
      <c r="B133" s="208"/>
      <c r="C133" s="208"/>
      <c r="D133" s="210"/>
      <c r="E133" s="219" t="s">
        <v>304</v>
      </c>
      <c r="F133" s="219" t="s">
        <v>305</v>
      </c>
      <c r="G133" s="219" t="s">
        <v>306</v>
      </c>
      <c r="H133" s="220"/>
    </row>
    <row r="134" spans="1:8" ht="15" customHeight="1">
      <c r="A134" s="207"/>
      <c r="B134" s="208"/>
      <c r="C134" s="208"/>
      <c r="D134" s="210"/>
      <c r="E134" s="219" t="s">
        <v>307</v>
      </c>
      <c r="F134" s="219" t="s">
        <v>308</v>
      </c>
      <c r="G134" s="219" t="s">
        <v>309</v>
      </c>
      <c r="H134" s="220"/>
    </row>
    <row r="135" spans="1:8" ht="15" customHeight="1">
      <c r="A135" s="207"/>
      <c r="B135" s="208"/>
      <c r="C135" s="208"/>
      <c r="D135" s="210"/>
      <c r="E135" s="219" t="s">
        <v>310</v>
      </c>
      <c r="F135" s="219" t="s">
        <v>311</v>
      </c>
      <c r="G135" s="219" t="s">
        <v>312</v>
      </c>
      <c r="H135" s="220"/>
    </row>
    <row r="136" spans="1:8" ht="15" customHeight="1">
      <c r="A136" s="207"/>
      <c r="B136" s="208"/>
      <c r="C136" s="208"/>
      <c r="D136" s="210"/>
      <c r="E136" s="219" t="s">
        <v>313</v>
      </c>
      <c r="F136" s="219" t="s">
        <v>314</v>
      </c>
      <c r="G136" s="219" t="s">
        <v>315</v>
      </c>
      <c r="H136" s="220"/>
    </row>
    <row r="137" spans="1:8" ht="15" customHeight="1">
      <c r="A137" s="207"/>
      <c r="B137" s="208"/>
      <c r="C137" s="208"/>
      <c r="D137" s="210"/>
      <c r="E137" s="219" t="s">
        <v>316</v>
      </c>
      <c r="F137" s="219" t="s">
        <v>317</v>
      </c>
      <c r="G137" s="219" t="s">
        <v>318</v>
      </c>
      <c r="H137" s="220"/>
    </row>
    <row r="138" spans="1:8" ht="15" customHeight="1">
      <c r="A138" s="207"/>
      <c r="B138" s="208"/>
      <c r="C138" s="208"/>
      <c r="D138" s="210"/>
      <c r="E138" s="219" t="s">
        <v>319</v>
      </c>
      <c r="F138" s="219" t="s">
        <v>320</v>
      </c>
      <c r="G138" s="219" t="s">
        <v>321</v>
      </c>
      <c r="H138" s="220"/>
    </row>
    <row r="139" spans="1:8" ht="15" customHeight="1">
      <c r="A139" s="207"/>
      <c r="B139" s="208"/>
      <c r="C139" s="208"/>
      <c r="D139" s="210"/>
      <c r="E139" s="219" t="s">
        <v>322</v>
      </c>
      <c r="F139" s="219" t="s">
        <v>323</v>
      </c>
      <c r="G139" s="219" t="s">
        <v>245</v>
      </c>
      <c r="H139" s="220"/>
    </row>
    <row r="140" spans="1:8" ht="15" customHeight="1">
      <c r="A140" s="207"/>
      <c r="B140" s="208"/>
      <c r="C140" s="208"/>
      <c r="D140" s="210"/>
      <c r="E140" s="219" t="s">
        <v>324</v>
      </c>
      <c r="F140" s="219" t="s">
        <v>325</v>
      </c>
      <c r="G140" s="219" t="s">
        <v>326</v>
      </c>
      <c r="H140" s="220"/>
    </row>
    <row r="141" spans="1:8" ht="15" customHeight="1">
      <c r="A141" s="207"/>
      <c r="B141" s="208"/>
      <c r="C141" s="208"/>
      <c r="D141" s="210"/>
      <c r="E141" s="219" t="s">
        <v>327</v>
      </c>
      <c r="F141" s="219" t="s">
        <v>328</v>
      </c>
      <c r="G141" s="219" t="s">
        <v>329</v>
      </c>
      <c r="H141" s="220"/>
    </row>
    <row r="142" spans="1:8" ht="15" customHeight="1">
      <c r="A142" s="207"/>
      <c r="B142" s="208"/>
      <c r="C142" s="208"/>
      <c r="D142" s="210"/>
      <c r="E142" s="219" t="s">
        <v>330</v>
      </c>
      <c r="F142" s="219" t="s">
        <v>331</v>
      </c>
      <c r="G142" s="219" t="s">
        <v>332</v>
      </c>
      <c r="H142" s="220"/>
    </row>
    <row r="143" spans="1:8" ht="15" customHeight="1">
      <c r="A143" s="207"/>
      <c r="B143" s="208"/>
      <c r="C143" s="208"/>
      <c r="D143" s="210"/>
      <c r="E143" s="219" t="s">
        <v>333</v>
      </c>
      <c r="F143" s="219" t="s">
        <v>334</v>
      </c>
      <c r="G143" s="219" t="s">
        <v>335</v>
      </c>
      <c r="H143" s="220"/>
    </row>
    <row r="144" spans="1:8" ht="15" customHeight="1">
      <c r="A144" s="207"/>
      <c r="B144" s="208"/>
      <c r="C144" s="208"/>
      <c r="D144" s="210"/>
      <c r="E144" s="219" t="s">
        <v>336</v>
      </c>
      <c r="F144" s="219" t="s">
        <v>337</v>
      </c>
      <c r="G144" s="219" t="s">
        <v>338</v>
      </c>
      <c r="H144" s="220"/>
    </row>
    <row r="145" spans="1:8" ht="15" customHeight="1">
      <c r="A145" s="207"/>
      <c r="B145" s="208"/>
      <c r="C145" s="208"/>
      <c r="D145" s="210"/>
      <c r="E145" s="219" t="s">
        <v>339</v>
      </c>
      <c r="F145" s="219" t="s">
        <v>340</v>
      </c>
      <c r="G145" s="219" t="s">
        <v>341</v>
      </c>
      <c r="H145" s="220"/>
    </row>
    <row r="146" spans="1:8" ht="15" customHeight="1">
      <c r="A146" s="207"/>
      <c r="B146" s="208"/>
      <c r="C146" s="208"/>
      <c r="D146" s="210"/>
      <c r="E146" s="219" t="s">
        <v>342</v>
      </c>
      <c r="F146" s="219" t="s">
        <v>343</v>
      </c>
      <c r="G146" s="219" t="s">
        <v>344</v>
      </c>
      <c r="H146" s="220"/>
    </row>
    <row r="147" spans="1:8" ht="15" customHeight="1">
      <c r="A147" s="207"/>
      <c r="B147" s="208"/>
      <c r="C147" s="208"/>
      <c r="D147" s="210"/>
      <c r="E147" s="219" t="s">
        <v>345</v>
      </c>
      <c r="F147" s="219" t="s">
        <v>346</v>
      </c>
      <c r="G147" s="219" t="s">
        <v>347</v>
      </c>
      <c r="H147" s="220"/>
    </row>
    <row r="148" spans="1:8" ht="15" customHeight="1">
      <c r="A148" s="207"/>
      <c r="B148" s="208"/>
      <c r="C148" s="208"/>
      <c r="D148" s="210"/>
      <c r="E148" s="219" t="s">
        <v>348</v>
      </c>
      <c r="F148" s="219" t="s">
        <v>349</v>
      </c>
      <c r="G148" s="219" t="s">
        <v>350</v>
      </c>
      <c r="H148" s="220"/>
    </row>
    <row r="149" spans="1:8" ht="15" customHeight="1">
      <c r="A149" s="207"/>
      <c r="B149" s="208"/>
      <c r="C149" s="208"/>
      <c r="D149" s="210"/>
      <c r="E149" s="219" t="s">
        <v>351</v>
      </c>
      <c r="F149" s="219" t="s">
        <v>352</v>
      </c>
      <c r="G149" s="219" t="s">
        <v>353</v>
      </c>
      <c r="H149" s="220"/>
    </row>
    <row r="150" spans="1:8" ht="17.25" customHeight="1">
      <c r="A150" s="207"/>
      <c r="B150" s="208"/>
      <c r="C150" s="208">
        <v>2120</v>
      </c>
      <c r="D150" s="208"/>
      <c r="E150" s="419" t="s">
        <v>354</v>
      </c>
      <c r="F150" s="419"/>
      <c r="G150" s="419"/>
      <c r="H150" s="209"/>
    </row>
    <row r="151" spans="1:8" ht="42" customHeight="1">
      <c r="A151" s="207"/>
      <c r="B151" s="208"/>
      <c r="C151" s="208"/>
      <c r="D151" s="210">
        <v>2121</v>
      </c>
      <c r="E151" s="425" t="s">
        <v>355</v>
      </c>
      <c r="F151" s="425"/>
      <c r="G151" s="425"/>
      <c r="H151" s="221"/>
    </row>
    <row r="152" spans="1:8" ht="17.25" customHeight="1">
      <c r="A152" s="207"/>
      <c r="B152" s="208"/>
      <c r="C152" s="208">
        <v>2130</v>
      </c>
      <c r="D152" s="208"/>
      <c r="E152" s="419" t="s">
        <v>356</v>
      </c>
      <c r="F152" s="419"/>
      <c r="G152" s="419"/>
      <c r="H152" s="209"/>
    </row>
    <row r="153" spans="1:8" ht="53.25" customHeight="1">
      <c r="A153" s="207"/>
      <c r="B153" s="208"/>
      <c r="C153" s="208"/>
      <c r="D153" s="210">
        <v>2131</v>
      </c>
      <c r="E153" s="430" t="s">
        <v>357</v>
      </c>
      <c r="F153" s="430"/>
      <c r="G153" s="430"/>
      <c r="H153" s="211"/>
    </row>
    <row r="154" spans="1:8" ht="17.25" customHeight="1">
      <c r="A154" s="207"/>
      <c r="B154" s="208"/>
      <c r="C154" s="208">
        <v>2140</v>
      </c>
      <c r="D154" s="208"/>
      <c r="E154" s="419" t="s">
        <v>358</v>
      </c>
      <c r="F154" s="419"/>
      <c r="G154" s="419"/>
      <c r="H154" s="209"/>
    </row>
    <row r="155" spans="1:8" ht="52.5" customHeight="1">
      <c r="A155" s="207"/>
      <c r="B155" s="208"/>
      <c r="C155" s="208"/>
      <c r="D155" s="210">
        <v>2141</v>
      </c>
      <c r="E155" s="430" t="s">
        <v>359</v>
      </c>
      <c r="F155" s="430"/>
      <c r="G155" s="430"/>
      <c r="H155" s="211"/>
    </row>
    <row r="156" spans="1:8" ht="15" customHeight="1">
      <c r="A156" s="207"/>
      <c r="B156" s="208"/>
      <c r="C156" s="208"/>
      <c r="D156" s="210"/>
      <c r="E156" s="219" t="s">
        <v>360</v>
      </c>
      <c r="F156" s="219" t="s">
        <v>361</v>
      </c>
      <c r="G156" s="219" t="s">
        <v>362</v>
      </c>
      <c r="H156" s="220"/>
    </row>
    <row r="157" spans="1:8" ht="15" customHeight="1">
      <c r="A157" s="207"/>
      <c r="B157" s="208"/>
      <c r="C157" s="208"/>
      <c r="D157" s="210"/>
      <c r="E157" s="219" t="s">
        <v>363</v>
      </c>
      <c r="F157" s="219" t="s">
        <v>364</v>
      </c>
      <c r="G157" s="219" t="s">
        <v>365</v>
      </c>
      <c r="H157" s="220"/>
    </row>
    <row r="158" spans="1:8" ht="15" customHeight="1">
      <c r="A158" s="207"/>
      <c r="B158" s="208"/>
      <c r="C158" s="208"/>
      <c r="D158" s="210"/>
      <c r="E158" s="219" t="s">
        <v>366</v>
      </c>
      <c r="F158" s="219" t="s">
        <v>367</v>
      </c>
      <c r="G158" s="219" t="s">
        <v>368</v>
      </c>
      <c r="H158" s="220"/>
    </row>
    <row r="159" spans="1:8" ht="15" customHeight="1">
      <c r="A159" s="207"/>
      <c r="B159" s="208"/>
      <c r="C159" s="208"/>
      <c r="D159" s="210"/>
      <c r="E159" s="219" t="s">
        <v>369</v>
      </c>
      <c r="F159" s="219" t="s">
        <v>370</v>
      </c>
      <c r="G159" s="219" t="s">
        <v>371</v>
      </c>
      <c r="H159" s="220"/>
    </row>
    <row r="160" spans="1:8" ht="23.45" customHeight="1">
      <c r="A160" s="207"/>
      <c r="B160" s="208"/>
      <c r="C160" s="208"/>
      <c r="D160" s="210"/>
      <c r="E160" s="219" t="s">
        <v>372</v>
      </c>
      <c r="F160" s="219" t="s">
        <v>373</v>
      </c>
      <c r="G160" s="219" t="s">
        <v>374</v>
      </c>
      <c r="H160" s="220"/>
    </row>
    <row r="161" spans="1:8" ht="24">
      <c r="A161" s="207"/>
      <c r="B161" s="208"/>
      <c r="C161" s="208"/>
      <c r="D161" s="210"/>
      <c r="E161" s="219" t="s">
        <v>375</v>
      </c>
      <c r="F161" s="219" t="s">
        <v>376</v>
      </c>
      <c r="G161" s="219" t="s">
        <v>377</v>
      </c>
      <c r="H161" s="220"/>
    </row>
    <row r="162" spans="1:8" ht="15" customHeight="1">
      <c r="A162" s="207"/>
      <c r="B162" s="208"/>
      <c r="C162" s="208"/>
      <c r="D162" s="210"/>
      <c r="E162" s="219" t="s">
        <v>378</v>
      </c>
      <c r="F162" s="219" t="s">
        <v>379</v>
      </c>
      <c r="G162" s="219" t="s">
        <v>380</v>
      </c>
      <c r="H162" s="220"/>
    </row>
    <row r="163" spans="1:8" ht="15" customHeight="1">
      <c r="A163" s="207"/>
      <c r="B163" s="208"/>
      <c r="C163" s="208"/>
      <c r="D163" s="210"/>
      <c r="E163" s="219" t="s">
        <v>381</v>
      </c>
      <c r="F163" s="219"/>
      <c r="G163" s="219"/>
      <c r="H163" s="220"/>
    </row>
    <row r="164" spans="1:8" ht="17.25" customHeight="1">
      <c r="A164" s="207"/>
      <c r="B164" s="208"/>
      <c r="C164" s="208">
        <v>2150</v>
      </c>
      <c r="D164" s="208"/>
      <c r="E164" s="419" t="s">
        <v>382</v>
      </c>
      <c r="F164" s="419"/>
      <c r="G164" s="419"/>
      <c r="H164" s="209"/>
    </row>
    <row r="165" spans="1:8" ht="90.75" customHeight="1">
      <c r="A165" s="207"/>
      <c r="B165" s="208"/>
      <c r="C165" s="208"/>
      <c r="D165" s="210">
        <v>2151</v>
      </c>
      <c r="E165" s="447" t="s">
        <v>383</v>
      </c>
      <c r="F165" s="447"/>
      <c r="G165" s="447"/>
      <c r="H165" s="211"/>
    </row>
    <row r="166" spans="1:8" ht="15" customHeight="1">
      <c r="A166" s="207"/>
      <c r="B166" s="208"/>
      <c r="C166" s="208"/>
      <c r="D166" s="210"/>
      <c r="E166" s="219" t="s">
        <v>384</v>
      </c>
      <c r="F166" s="219" t="s">
        <v>385</v>
      </c>
      <c r="G166" s="219" t="s">
        <v>386</v>
      </c>
      <c r="H166" s="220"/>
    </row>
    <row r="167" spans="1:8" ht="15" customHeight="1">
      <c r="A167" s="207"/>
      <c r="B167" s="208"/>
      <c r="C167" s="208"/>
      <c r="D167" s="210"/>
      <c r="E167" s="219" t="s">
        <v>387</v>
      </c>
      <c r="F167" s="219" t="s">
        <v>388</v>
      </c>
      <c r="G167" s="219" t="s">
        <v>389</v>
      </c>
      <c r="H167" s="220"/>
    </row>
    <row r="168" spans="1:8" ht="17.25" customHeight="1">
      <c r="A168" s="207"/>
      <c r="B168" s="208"/>
      <c r="C168" s="208">
        <v>2160</v>
      </c>
      <c r="D168" s="208"/>
      <c r="E168" s="419" t="s">
        <v>17</v>
      </c>
      <c r="F168" s="419"/>
      <c r="G168" s="419"/>
      <c r="H168" s="209"/>
    </row>
    <row r="169" spans="1:8" ht="38.25" customHeight="1">
      <c r="A169" s="207"/>
      <c r="B169" s="208"/>
      <c r="C169" s="208"/>
      <c r="D169" s="210">
        <v>2161</v>
      </c>
      <c r="E169" s="430" t="s">
        <v>390</v>
      </c>
      <c r="F169" s="430"/>
      <c r="G169" s="430"/>
      <c r="H169" s="211"/>
    </row>
    <row r="170" spans="1:8" ht="15" customHeight="1">
      <c r="A170" s="207"/>
      <c r="B170" s="208"/>
      <c r="C170" s="208"/>
      <c r="D170" s="210"/>
      <c r="E170" s="219" t="s">
        <v>391</v>
      </c>
      <c r="F170" s="219" t="s">
        <v>392</v>
      </c>
      <c r="G170" s="219" t="s">
        <v>393</v>
      </c>
      <c r="H170" s="220"/>
    </row>
    <row r="171" spans="1:8" ht="15" customHeight="1">
      <c r="A171" s="207"/>
      <c r="B171" s="208"/>
      <c r="C171" s="208"/>
      <c r="D171" s="210"/>
      <c r="E171" s="219" t="s">
        <v>394</v>
      </c>
      <c r="F171" s="219" t="s">
        <v>395</v>
      </c>
      <c r="G171" s="219" t="s">
        <v>396</v>
      </c>
      <c r="H171" s="220"/>
    </row>
    <row r="172" spans="1:8" ht="15" customHeight="1">
      <c r="A172" s="207"/>
      <c r="B172" s="208"/>
      <c r="C172" s="208"/>
      <c r="D172" s="210"/>
      <c r="E172" s="219" t="s">
        <v>397</v>
      </c>
      <c r="F172" s="219" t="s">
        <v>398</v>
      </c>
      <c r="G172" s="219" t="s">
        <v>399</v>
      </c>
      <c r="H172" s="220"/>
    </row>
    <row r="173" spans="1:8" ht="15" customHeight="1">
      <c r="A173" s="207"/>
      <c r="B173" s="208"/>
      <c r="C173" s="208"/>
      <c r="D173" s="210"/>
      <c r="E173" s="219" t="s">
        <v>400</v>
      </c>
      <c r="F173" s="219" t="s">
        <v>401</v>
      </c>
      <c r="G173" s="219" t="s">
        <v>402</v>
      </c>
      <c r="H173" s="220"/>
    </row>
    <row r="174" spans="1:8" ht="15" customHeight="1">
      <c r="A174" s="207"/>
      <c r="B174" s="208"/>
      <c r="C174" s="208"/>
      <c r="D174" s="210"/>
      <c r="E174" s="219" t="s">
        <v>403</v>
      </c>
      <c r="F174" s="219" t="s">
        <v>404</v>
      </c>
      <c r="G174" s="219" t="s">
        <v>405</v>
      </c>
      <c r="H174" s="220"/>
    </row>
    <row r="175" spans="1:8" ht="15" customHeight="1">
      <c r="A175" s="207"/>
      <c r="B175" s="208"/>
      <c r="C175" s="208"/>
      <c r="D175" s="210"/>
      <c r="E175" s="219" t="s">
        <v>406</v>
      </c>
      <c r="F175" s="219" t="s">
        <v>407</v>
      </c>
      <c r="G175" s="219" t="s">
        <v>408</v>
      </c>
      <c r="H175" s="220"/>
    </row>
    <row r="176" spans="1:8" ht="15" customHeight="1">
      <c r="A176" s="207"/>
      <c r="B176" s="208"/>
      <c r="C176" s="208"/>
      <c r="D176" s="210"/>
      <c r="E176" s="219" t="s">
        <v>409</v>
      </c>
      <c r="F176" s="219" t="s">
        <v>410</v>
      </c>
      <c r="G176" s="219" t="s">
        <v>411</v>
      </c>
      <c r="H176" s="220"/>
    </row>
    <row r="177" spans="1:8" ht="15" customHeight="1">
      <c r="A177" s="207"/>
      <c r="B177" s="208"/>
      <c r="C177" s="208"/>
      <c r="D177" s="210"/>
      <c r="E177" s="219" t="s">
        <v>412</v>
      </c>
      <c r="F177" s="219" t="s">
        <v>413</v>
      </c>
      <c r="G177" s="219" t="s">
        <v>414</v>
      </c>
      <c r="H177" s="220"/>
    </row>
    <row r="178" spans="1:8" ht="15" customHeight="1">
      <c r="A178" s="207"/>
      <c r="B178" s="208"/>
      <c r="C178" s="208"/>
      <c r="D178" s="210"/>
      <c r="E178" s="219" t="s">
        <v>415</v>
      </c>
      <c r="F178" s="219" t="s">
        <v>416</v>
      </c>
      <c r="G178" s="219" t="s">
        <v>417</v>
      </c>
      <c r="H178" s="220"/>
    </row>
    <row r="179" spans="1:8" ht="15" customHeight="1">
      <c r="A179" s="207"/>
      <c r="B179" s="208"/>
      <c r="C179" s="208"/>
      <c r="D179" s="210"/>
      <c r="E179" s="219" t="s">
        <v>418</v>
      </c>
      <c r="F179" s="219" t="s">
        <v>419</v>
      </c>
      <c r="G179" s="219" t="s">
        <v>420</v>
      </c>
      <c r="H179" s="220"/>
    </row>
    <row r="180" spans="1:8" ht="15" customHeight="1">
      <c r="A180" s="207"/>
      <c r="B180" s="208"/>
      <c r="C180" s="208"/>
      <c r="D180" s="210"/>
      <c r="E180" s="219" t="s">
        <v>421</v>
      </c>
      <c r="F180" s="219" t="s">
        <v>422</v>
      </c>
      <c r="G180" s="219"/>
      <c r="H180" s="220"/>
    </row>
    <row r="181" spans="1:8" ht="17.25" customHeight="1">
      <c r="A181" s="207"/>
      <c r="B181" s="208"/>
      <c r="C181" s="208">
        <v>2170</v>
      </c>
      <c r="D181" s="208"/>
      <c r="E181" s="419" t="s">
        <v>423</v>
      </c>
      <c r="F181" s="419"/>
      <c r="G181" s="419"/>
      <c r="H181" s="209"/>
    </row>
    <row r="182" spans="1:8" ht="39" customHeight="1">
      <c r="A182" s="207"/>
      <c r="B182" s="208"/>
      <c r="C182" s="208"/>
      <c r="D182" s="210">
        <v>2171</v>
      </c>
      <c r="E182" s="430" t="s">
        <v>424</v>
      </c>
      <c r="F182" s="430"/>
      <c r="G182" s="430"/>
      <c r="H182" s="211"/>
    </row>
    <row r="183" spans="1:8" ht="24" customHeight="1">
      <c r="A183" s="207"/>
      <c r="B183" s="208"/>
      <c r="C183" s="208"/>
      <c r="D183" s="210"/>
      <c r="E183" s="219" t="s">
        <v>425</v>
      </c>
      <c r="F183" s="219" t="s">
        <v>426</v>
      </c>
      <c r="G183" s="219" t="s">
        <v>427</v>
      </c>
      <c r="H183" s="220"/>
    </row>
    <row r="184" spans="1:8" ht="24" customHeight="1">
      <c r="A184" s="207"/>
      <c r="B184" s="208"/>
      <c r="C184" s="208"/>
      <c r="D184" s="210"/>
      <c r="E184" s="219" t="s">
        <v>428</v>
      </c>
      <c r="F184" s="219"/>
      <c r="G184" s="219"/>
      <c r="H184" s="220"/>
    </row>
    <row r="185" spans="1:8" ht="17.25" customHeight="1">
      <c r="A185" s="207"/>
      <c r="B185" s="208"/>
      <c r="C185" s="208">
        <v>2180</v>
      </c>
      <c r="D185" s="208"/>
      <c r="E185" s="419" t="s">
        <v>429</v>
      </c>
      <c r="F185" s="419"/>
      <c r="G185" s="419"/>
      <c r="H185" s="209"/>
    </row>
    <row r="186" spans="1:8" ht="42" customHeight="1">
      <c r="A186" s="207"/>
      <c r="B186" s="208"/>
      <c r="C186" s="208"/>
      <c r="D186" s="210">
        <v>2181</v>
      </c>
      <c r="E186" s="430" t="s">
        <v>430</v>
      </c>
      <c r="F186" s="430"/>
      <c r="G186" s="430"/>
      <c r="H186" s="211"/>
    </row>
    <row r="187" spans="1:8" ht="17.25" customHeight="1">
      <c r="A187" s="200"/>
      <c r="B187" s="201">
        <v>2200</v>
      </c>
      <c r="C187" s="201"/>
      <c r="D187" s="201"/>
      <c r="E187" s="418" t="s">
        <v>431</v>
      </c>
      <c r="F187" s="418"/>
      <c r="G187" s="418"/>
      <c r="H187" s="202"/>
    </row>
    <row r="188" spans="1:8" ht="51.75" customHeight="1">
      <c r="A188" s="203"/>
      <c r="B188" s="204"/>
      <c r="C188" s="204"/>
      <c r="D188" s="204"/>
      <c r="E188" s="458" t="s">
        <v>432</v>
      </c>
      <c r="F188" s="458"/>
      <c r="G188" s="458"/>
      <c r="H188" s="205"/>
    </row>
    <row r="189" spans="1:8" ht="17.25" customHeight="1">
      <c r="A189" s="207"/>
      <c r="B189" s="208"/>
      <c r="C189" s="208">
        <v>2210</v>
      </c>
      <c r="D189" s="208"/>
      <c r="E189" s="419" t="s">
        <v>433</v>
      </c>
      <c r="F189" s="419"/>
      <c r="G189" s="419"/>
      <c r="H189" s="209"/>
    </row>
    <row r="190" spans="1:8" ht="77.25" customHeight="1">
      <c r="A190" s="207"/>
      <c r="B190" s="208"/>
      <c r="C190" s="208"/>
      <c r="D190" s="210">
        <v>2211</v>
      </c>
      <c r="E190" s="459" t="s">
        <v>434</v>
      </c>
      <c r="F190" s="459"/>
      <c r="G190" s="459"/>
      <c r="H190" s="222"/>
    </row>
    <row r="191" spans="1:8" ht="36.75" customHeight="1">
      <c r="A191" s="207"/>
      <c r="B191" s="208"/>
      <c r="C191" s="208"/>
      <c r="D191" s="210"/>
      <c r="E191" s="460" t="s">
        <v>435</v>
      </c>
      <c r="F191" s="460"/>
      <c r="G191" s="460"/>
      <c r="H191" s="223"/>
    </row>
    <row r="192" spans="1:8" ht="39" customHeight="1">
      <c r="A192" s="207"/>
      <c r="B192" s="208"/>
      <c r="C192" s="208"/>
      <c r="D192" s="210">
        <v>2212</v>
      </c>
      <c r="E192" s="430" t="s">
        <v>436</v>
      </c>
      <c r="F192" s="430"/>
      <c r="G192" s="430"/>
      <c r="H192" s="211"/>
    </row>
    <row r="193" spans="1:8" ht="17.25" customHeight="1">
      <c r="A193" s="207"/>
      <c r="B193" s="208"/>
      <c r="C193" s="208">
        <v>2220</v>
      </c>
      <c r="D193" s="208"/>
      <c r="E193" s="419" t="s">
        <v>437</v>
      </c>
      <c r="F193" s="419"/>
      <c r="G193" s="419"/>
      <c r="H193" s="209"/>
    </row>
    <row r="194" spans="1:8" ht="50.25" customHeight="1">
      <c r="A194" s="207"/>
      <c r="B194" s="208"/>
      <c r="C194" s="208"/>
      <c r="D194" s="210">
        <v>2221</v>
      </c>
      <c r="E194" s="430" t="s">
        <v>438</v>
      </c>
      <c r="F194" s="430"/>
      <c r="G194" s="430"/>
      <c r="H194" s="211"/>
    </row>
    <row r="195" spans="1:8" ht="15" customHeight="1">
      <c r="A195" s="207"/>
      <c r="B195" s="208"/>
      <c r="C195" s="208"/>
      <c r="D195" s="210"/>
      <c r="E195" s="219" t="s">
        <v>439</v>
      </c>
      <c r="F195" s="219" t="s">
        <v>440</v>
      </c>
      <c r="G195" s="219" t="s">
        <v>441</v>
      </c>
      <c r="H195" s="220"/>
    </row>
    <row r="196" spans="1:8" ht="23.25" customHeight="1">
      <c r="A196" s="207"/>
      <c r="B196" s="208"/>
      <c r="C196" s="208"/>
      <c r="D196" s="210"/>
      <c r="E196" s="219" t="s">
        <v>442</v>
      </c>
      <c r="F196" s="224"/>
      <c r="G196" s="225"/>
      <c r="H196" s="226"/>
    </row>
    <row r="197" spans="1:8" ht="17.25" customHeight="1">
      <c r="A197" s="207"/>
      <c r="B197" s="208"/>
      <c r="C197" s="208">
        <v>2230</v>
      </c>
      <c r="D197" s="208"/>
      <c r="E197" s="419" t="s">
        <v>443</v>
      </c>
      <c r="F197" s="419"/>
      <c r="G197" s="419"/>
      <c r="H197" s="209"/>
    </row>
    <row r="198" spans="1:8" ht="39.75" customHeight="1">
      <c r="A198" s="207"/>
      <c r="B198" s="208"/>
      <c r="C198" s="208"/>
      <c r="D198" s="210">
        <v>2231</v>
      </c>
      <c r="E198" s="430" t="s">
        <v>444</v>
      </c>
      <c r="F198" s="430"/>
      <c r="G198" s="430"/>
      <c r="H198" s="211"/>
    </row>
    <row r="199" spans="1:8" ht="17.25" customHeight="1">
      <c r="A199" s="200"/>
      <c r="B199" s="201">
        <v>2300</v>
      </c>
      <c r="C199" s="201"/>
      <c r="D199" s="201"/>
      <c r="E199" s="418" t="s">
        <v>445</v>
      </c>
      <c r="F199" s="418"/>
      <c r="G199" s="418"/>
      <c r="H199" s="202"/>
    </row>
    <row r="200" spans="1:8" ht="50.25" customHeight="1">
      <c r="A200" s="203"/>
      <c r="B200" s="204"/>
      <c r="C200" s="204"/>
      <c r="D200" s="204"/>
      <c r="E200" s="429" t="s">
        <v>446</v>
      </c>
      <c r="F200" s="429"/>
      <c r="G200" s="429"/>
      <c r="H200" s="205"/>
    </row>
    <row r="201" spans="1:8" ht="17.25" customHeight="1">
      <c r="A201" s="207"/>
      <c r="B201" s="208"/>
      <c r="C201" s="208">
        <v>2310</v>
      </c>
      <c r="D201" s="208"/>
      <c r="E201" s="419" t="s">
        <v>447</v>
      </c>
      <c r="F201" s="419"/>
      <c r="G201" s="419"/>
      <c r="H201" s="209"/>
    </row>
    <row r="202" spans="1:8" ht="26.25" customHeight="1">
      <c r="A202" s="207"/>
      <c r="B202" s="208"/>
      <c r="C202" s="208"/>
      <c r="D202" s="210">
        <v>2311</v>
      </c>
      <c r="E202" s="447" t="s">
        <v>448</v>
      </c>
      <c r="F202" s="447"/>
      <c r="G202" s="447"/>
      <c r="H202" s="211"/>
    </row>
    <row r="203" spans="1:8" ht="60" customHeight="1">
      <c r="A203" s="207"/>
      <c r="B203" s="208"/>
      <c r="C203" s="208"/>
      <c r="D203" s="210">
        <v>2312</v>
      </c>
      <c r="E203" s="447" t="s">
        <v>449</v>
      </c>
      <c r="F203" s="447"/>
      <c r="G203" s="447"/>
      <c r="H203" s="211"/>
    </row>
    <row r="204" spans="1:8" s="227" customFormat="1" ht="20.25" customHeight="1">
      <c r="A204" s="207"/>
      <c r="B204" s="208"/>
      <c r="C204" s="208">
        <v>2320</v>
      </c>
      <c r="D204" s="208"/>
      <c r="E204" s="419" t="s">
        <v>450</v>
      </c>
      <c r="F204" s="419"/>
      <c r="G204" s="419"/>
      <c r="H204" s="209"/>
    </row>
    <row r="205" spans="1:8" s="227" customFormat="1" ht="22.5" customHeight="1">
      <c r="A205" s="207"/>
      <c r="B205" s="208"/>
      <c r="C205" s="208">
        <v>2330</v>
      </c>
      <c r="D205" s="208"/>
      <c r="E205" s="419" t="s">
        <v>451</v>
      </c>
      <c r="F205" s="419"/>
      <c r="G205" s="419"/>
      <c r="H205" s="209"/>
    </row>
    <row r="206" spans="1:8" s="188" customFormat="1" ht="19.5" customHeight="1">
      <c r="A206" s="207"/>
      <c r="B206" s="208"/>
      <c r="C206" s="208">
        <v>2340</v>
      </c>
      <c r="D206" s="208"/>
      <c r="E206" s="419" t="s">
        <v>452</v>
      </c>
      <c r="F206" s="419"/>
      <c r="G206" s="419"/>
      <c r="H206" s="209"/>
    </row>
    <row r="207" spans="1:8" s="188" customFormat="1" ht="28.5" customHeight="1">
      <c r="A207" s="207"/>
      <c r="B207" s="208"/>
      <c r="C207" s="208">
        <v>2350</v>
      </c>
      <c r="D207" s="208"/>
      <c r="E207" s="419" t="s">
        <v>453</v>
      </c>
      <c r="F207" s="419"/>
      <c r="G207" s="419"/>
      <c r="H207" s="209"/>
    </row>
    <row r="208" spans="1:8" s="188" customFormat="1" ht="27.75" customHeight="1">
      <c r="A208" s="207"/>
      <c r="B208" s="208"/>
      <c r="C208" s="208">
        <v>2360</v>
      </c>
      <c r="D208" s="208"/>
      <c r="E208" s="419" t="s">
        <v>454</v>
      </c>
      <c r="F208" s="419"/>
      <c r="G208" s="419"/>
      <c r="H208" s="209"/>
    </row>
    <row r="209" spans="1:8" s="188" customFormat="1" ht="24.75" customHeight="1">
      <c r="A209" s="207"/>
      <c r="B209" s="208"/>
      <c r="C209" s="208">
        <v>2370</v>
      </c>
      <c r="D209" s="208"/>
      <c r="E209" s="419" t="s">
        <v>455</v>
      </c>
      <c r="F209" s="419"/>
      <c r="G209" s="419"/>
      <c r="H209" s="209"/>
    </row>
    <row r="210" spans="1:8" s="188" customFormat="1" ht="29.25" customHeight="1">
      <c r="A210" s="207"/>
      <c r="B210" s="208"/>
      <c r="C210" s="208">
        <v>2380</v>
      </c>
      <c r="D210" s="208"/>
      <c r="E210" s="419" t="s">
        <v>456</v>
      </c>
      <c r="F210" s="419"/>
      <c r="G210" s="419"/>
      <c r="H210" s="209"/>
    </row>
    <row r="211" spans="1:8" s="188" customFormat="1" ht="33.75" customHeight="1">
      <c r="A211" s="207"/>
      <c r="B211" s="208"/>
      <c r="C211" s="208">
        <v>2390</v>
      </c>
      <c r="D211" s="208"/>
      <c r="E211" s="419" t="s">
        <v>457</v>
      </c>
      <c r="F211" s="419"/>
      <c r="G211" s="419"/>
      <c r="H211" s="209"/>
    </row>
    <row r="212" spans="1:8" s="188" customFormat="1" ht="55.5" customHeight="1">
      <c r="A212" s="207"/>
      <c r="B212" s="208"/>
      <c r="C212" s="208"/>
      <c r="D212" s="228">
        <v>2391</v>
      </c>
      <c r="E212" s="447" t="s">
        <v>458</v>
      </c>
      <c r="F212" s="447"/>
      <c r="G212" s="447"/>
      <c r="H212" s="209"/>
    </row>
    <row r="213" spans="1:8" s="188" customFormat="1" ht="17.25" customHeight="1">
      <c r="A213" s="200"/>
      <c r="B213" s="201">
        <v>2400</v>
      </c>
      <c r="C213" s="201"/>
      <c r="D213" s="201"/>
      <c r="E213" s="418" t="s">
        <v>459</v>
      </c>
      <c r="F213" s="418"/>
      <c r="G213" s="418"/>
      <c r="H213" s="202"/>
    </row>
    <row r="214" spans="1:8" s="188" customFormat="1" ht="25.5" customHeight="1">
      <c r="A214" s="203"/>
      <c r="B214" s="204"/>
      <c r="C214" s="204"/>
      <c r="D214" s="204"/>
      <c r="E214" s="429" t="s">
        <v>460</v>
      </c>
      <c r="F214" s="429"/>
      <c r="G214" s="429"/>
      <c r="H214" s="205"/>
    </row>
    <row r="215" spans="1:8" s="188" customFormat="1" ht="17.25" customHeight="1">
      <c r="A215" s="207"/>
      <c r="B215" s="208"/>
      <c r="C215" s="208">
        <v>2410</v>
      </c>
      <c r="D215" s="208"/>
      <c r="E215" s="419" t="s">
        <v>461</v>
      </c>
      <c r="F215" s="419"/>
      <c r="G215" s="419"/>
      <c r="H215" s="209"/>
    </row>
    <row r="216" spans="1:8" s="188" customFormat="1" ht="52.5" customHeight="1">
      <c r="A216" s="207"/>
      <c r="B216" s="213"/>
      <c r="C216" s="213"/>
      <c r="D216" s="214">
        <v>2411</v>
      </c>
      <c r="E216" s="447" t="s">
        <v>462</v>
      </c>
      <c r="F216" s="447"/>
      <c r="G216" s="447"/>
      <c r="H216" s="211"/>
    </row>
    <row r="217" spans="1:8" s="188" customFormat="1" ht="15" customHeight="1">
      <c r="A217" s="207"/>
      <c r="B217" s="213"/>
      <c r="C217" s="213"/>
      <c r="D217" s="214"/>
      <c r="E217" s="229" t="s">
        <v>463</v>
      </c>
      <c r="F217" s="229" t="s">
        <v>464</v>
      </c>
      <c r="G217" s="230" t="s">
        <v>465</v>
      </c>
      <c r="H217" s="220"/>
    </row>
    <row r="218" spans="1:8" s="188" customFormat="1" ht="15" customHeight="1">
      <c r="A218" s="207"/>
      <c r="B218" s="213"/>
      <c r="C218" s="213"/>
      <c r="D218" s="214"/>
      <c r="E218" s="229" t="s">
        <v>466</v>
      </c>
      <c r="F218" s="230" t="s">
        <v>467</v>
      </c>
      <c r="G218" s="229" t="s">
        <v>468</v>
      </c>
      <c r="H218" s="226"/>
    </row>
    <row r="219" spans="1:8" s="188" customFormat="1" ht="15" customHeight="1">
      <c r="A219" s="207"/>
      <c r="B219" s="213"/>
      <c r="C219" s="213"/>
      <c r="D219" s="214"/>
      <c r="E219" s="229" t="s">
        <v>469</v>
      </c>
      <c r="F219" s="229" t="s">
        <v>470</v>
      </c>
      <c r="G219" s="229" t="s">
        <v>471</v>
      </c>
      <c r="H219" s="226"/>
    </row>
    <row r="220" spans="1:8" s="188" customFormat="1" ht="15" customHeight="1">
      <c r="A220" s="207"/>
      <c r="B220" s="213"/>
      <c r="C220" s="213"/>
      <c r="D220" s="214"/>
      <c r="E220" s="229" t="s">
        <v>472</v>
      </c>
      <c r="F220" s="229" t="s">
        <v>473</v>
      </c>
      <c r="G220" s="230" t="s">
        <v>474</v>
      </c>
      <c r="H220" s="220"/>
    </row>
    <row r="221" spans="1:8" s="188" customFormat="1" ht="15" customHeight="1">
      <c r="A221" s="207"/>
      <c r="B221" s="213"/>
      <c r="C221" s="213"/>
      <c r="D221" s="214"/>
      <c r="E221" s="229" t="s">
        <v>475</v>
      </c>
      <c r="F221" s="230" t="s">
        <v>476</v>
      </c>
      <c r="G221" s="229" t="s">
        <v>477</v>
      </c>
      <c r="H221" s="226"/>
    </row>
    <row r="222" spans="1:8" s="188" customFormat="1" ht="15" customHeight="1">
      <c r="A222" s="207"/>
      <c r="B222" s="213"/>
      <c r="C222" s="213"/>
      <c r="D222" s="214"/>
      <c r="E222" s="229" t="s">
        <v>478</v>
      </c>
      <c r="F222" s="230" t="s">
        <v>479</v>
      </c>
      <c r="G222" s="229" t="s">
        <v>480</v>
      </c>
      <c r="H222" s="226"/>
    </row>
    <row r="223" spans="1:8" s="188" customFormat="1" ht="15" customHeight="1">
      <c r="A223" s="207"/>
      <c r="B223" s="213"/>
      <c r="C223" s="213"/>
      <c r="D223" s="214"/>
      <c r="E223" s="229" t="s">
        <v>481</v>
      </c>
      <c r="F223" s="230"/>
      <c r="G223" s="229"/>
      <c r="H223" s="226"/>
    </row>
    <row r="224" spans="1:8" s="188" customFormat="1" ht="17.25" customHeight="1">
      <c r="A224" s="207"/>
      <c r="B224" s="208"/>
      <c r="C224" s="208">
        <v>2420</v>
      </c>
      <c r="D224" s="208"/>
      <c r="E224" s="419" t="s">
        <v>482</v>
      </c>
      <c r="F224" s="419"/>
      <c r="G224" s="419"/>
      <c r="H224" s="209"/>
    </row>
    <row r="225" spans="1:8" s="188" customFormat="1" ht="31.5" customHeight="1">
      <c r="A225" s="207"/>
      <c r="B225" s="208"/>
      <c r="C225" s="208"/>
      <c r="D225" s="210">
        <v>2421</v>
      </c>
      <c r="E225" s="430" t="s">
        <v>483</v>
      </c>
      <c r="F225" s="430"/>
      <c r="G225" s="430"/>
      <c r="H225" s="211"/>
    </row>
    <row r="226" spans="1:8" s="188" customFormat="1" ht="18" customHeight="1">
      <c r="A226" s="207"/>
      <c r="B226" s="208"/>
      <c r="C226" s="208"/>
      <c r="D226" s="210"/>
      <c r="E226" s="231" t="s">
        <v>484</v>
      </c>
      <c r="F226" s="231"/>
      <c r="G226" s="231"/>
      <c r="H226" s="211"/>
    </row>
    <row r="227" spans="1:8" s="227" customFormat="1" ht="17.25" customHeight="1">
      <c r="A227" s="207"/>
      <c r="B227" s="208"/>
      <c r="C227" s="208">
        <v>2430</v>
      </c>
      <c r="D227" s="208"/>
      <c r="E227" s="419" t="s">
        <v>485</v>
      </c>
      <c r="F227" s="419"/>
      <c r="G227" s="419"/>
      <c r="H227" s="209"/>
    </row>
    <row r="228" spans="1:8" s="227" customFormat="1" ht="53.25" customHeight="1">
      <c r="A228" s="207"/>
      <c r="B228" s="208"/>
      <c r="C228" s="208"/>
      <c r="D228" s="210">
        <v>2431</v>
      </c>
      <c r="E228" s="430" t="s">
        <v>486</v>
      </c>
      <c r="F228" s="430"/>
      <c r="G228" s="430"/>
      <c r="H228" s="211"/>
    </row>
    <row r="229" spans="1:8" s="227" customFormat="1" ht="15.75" customHeight="1">
      <c r="A229" s="207"/>
      <c r="B229" s="208"/>
      <c r="C229" s="208"/>
      <c r="D229" s="210"/>
      <c r="E229" s="231" t="s">
        <v>487</v>
      </c>
      <c r="F229" s="231"/>
      <c r="G229" s="231"/>
      <c r="H229" s="211"/>
    </row>
    <row r="230" spans="1:8" s="188" customFormat="1" ht="17.25" customHeight="1">
      <c r="A230" s="207"/>
      <c r="B230" s="208"/>
      <c r="C230" s="208">
        <v>2440</v>
      </c>
      <c r="D230" s="208"/>
      <c r="E230" s="419" t="s">
        <v>488</v>
      </c>
      <c r="F230" s="419"/>
      <c r="G230" s="419"/>
      <c r="H230" s="209"/>
    </row>
    <row r="231" spans="1:8" s="188" customFormat="1" ht="19.5" customHeight="1">
      <c r="A231" s="207"/>
      <c r="B231" s="208"/>
      <c r="C231" s="208"/>
      <c r="D231" s="210">
        <v>2441</v>
      </c>
      <c r="E231" s="430" t="s">
        <v>489</v>
      </c>
      <c r="F231" s="430"/>
      <c r="G231" s="430"/>
      <c r="H231" s="211"/>
    </row>
    <row r="232" spans="1:8" s="188" customFormat="1" ht="20.25" customHeight="1">
      <c r="A232" s="207"/>
      <c r="B232" s="208"/>
      <c r="C232" s="208"/>
      <c r="D232" s="210"/>
      <c r="E232" s="231" t="s">
        <v>490</v>
      </c>
      <c r="F232" s="231" t="s">
        <v>491</v>
      </c>
      <c r="G232" s="231" t="s">
        <v>492</v>
      </c>
      <c r="H232" s="211"/>
    </row>
    <row r="233" spans="1:8" s="188" customFormat="1" ht="21" customHeight="1">
      <c r="A233" s="207"/>
      <c r="B233" s="208"/>
      <c r="C233" s="208"/>
      <c r="D233" s="210"/>
      <c r="E233" s="231" t="s">
        <v>493</v>
      </c>
      <c r="F233" s="231"/>
      <c r="G233" s="231"/>
      <c r="H233" s="211"/>
    </row>
    <row r="234" spans="1:8" s="227" customFormat="1" ht="17.25" customHeight="1">
      <c r="A234" s="207"/>
      <c r="B234" s="208"/>
      <c r="C234" s="208">
        <v>2450</v>
      </c>
      <c r="D234" s="208"/>
      <c r="E234" s="419" t="s">
        <v>494</v>
      </c>
      <c r="F234" s="419"/>
      <c r="G234" s="419"/>
      <c r="H234" s="209"/>
    </row>
    <row r="235" spans="1:8" s="227" customFormat="1" ht="26.25" customHeight="1">
      <c r="A235" s="207"/>
      <c r="B235" s="208"/>
      <c r="C235" s="208"/>
      <c r="D235" s="210">
        <v>2451</v>
      </c>
      <c r="E235" s="430" t="s">
        <v>495</v>
      </c>
      <c r="F235" s="430"/>
      <c r="G235" s="430"/>
      <c r="H235" s="211"/>
    </row>
    <row r="236" spans="1:8" s="227" customFormat="1" ht="18" customHeight="1">
      <c r="A236" s="207"/>
      <c r="B236" s="208"/>
      <c r="C236" s="208"/>
      <c r="D236" s="210"/>
      <c r="E236" s="231" t="s">
        <v>496</v>
      </c>
      <c r="F236" s="231"/>
      <c r="G236" s="231"/>
      <c r="H236" s="211"/>
    </row>
    <row r="237" spans="1:8" s="188" customFormat="1" ht="17.25" customHeight="1">
      <c r="A237" s="207"/>
      <c r="B237" s="208"/>
      <c r="C237" s="208">
        <v>2460</v>
      </c>
      <c r="D237" s="208"/>
      <c r="E237" s="419" t="s">
        <v>497</v>
      </c>
      <c r="F237" s="419"/>
      <c r="G237" s="419"/>
      <c r="H237" s="209"/>
    </row>
    <row r="238" spans="1:8" s="188" customFormat="1" ht="50.25" customHeight="1">
      <c r="A238" s="207"/>
      <c r="B238" s="208"/>
      <c r="C238" s="208"/>
      <c r="D238" s="210">
        <v>2461</v>
      </c>
      <c r="E238" s="430" t="s">
        <v>498</v>
      </c>
      <c r="F238" s="430"/>
      <c r="G238" s="430"/>
      <c r="H238" s="211"/>
    </row>
    <row r="239" spans="1:8" s="188" customFormat="1" ht="25.5" customHeight="1">
      <c r="A239" s="207"/>
      <c r="B239" s="208"/>
      <c r="C239" s="208"/>
      <c r="D239" s="210"/>
      <c r="E239" s="219" t="s">
        <v>499</v>
      </c>
      <c r="F239" s="219" t="s">
        <v>500</v>
      </c>
      <c r="G239" s="219" t="s">
        <v>501</v>
      </c>
      <c r="H239" s="220"/>
    </row>
    <row r="240" spans="1:8" s="188" customFormat="1" ht="15" customHeight="1">
      <c r="A240" s="207"/>
      <c r="B240" s="208"/>
      <c r="C240" s="208"/>
      <c r="D240" s="210"/>
      <c r="E240" s="219" t="s">
        <v>502</v>
      </c>
      <c r="F240" s="219" t="s">
        <v>503</v>
      </c>
      <c r="G240" s="219" t="s">
        <v>504</v>
      </c>
      <c r="H240" s="220"/>
    </row>
    <row r="241" spans="1:8" s="188" customFormat="1" ht="15" customHeight="1">
      <c r="A241" s="207"/>
      <c r="B241" s="208"/>
      <c r="C241" s="208"/>
      <c r="D241" s="210"/>
      <c r="E241" s="219" t="s">
        <v>505</v>
      </c>
      <c r="F241" s="219" t="s">
        <v>506</v>
      </c>
      <c r="G241" s="219" t="s">
        <v>507</v>
      </c>
      <c r="H241" s="220"/>
    </row>
    <row r="242" spans="1:8" s="188" customFormat="1" ht="15" customHeight="1">
      <c r="A242" s="207"/>
      <c r="B242" s="208"/>
      <c r="C242" s="208"/>
      <c r="D242" s="210"/>
      <c r="E242" s="219" t="s">
        <v>508</v>
      </c>
      <c r="F242" s="219" t="s">
        <v>509</v>
      </c>
      <c r="G242" s="219" t="s">
        <v>510</v>
      </c>
      <c r="H242" s="220"/>
    </row>
    <row r="243" spans="1:8" s="188" customFormat="1" ht="15" customHeight="1">
      <c r="A243" s="207"/>
      <c r="B243" s="208"/>
      <c r="C243" s="208"/>
      <c r="D243" s="210"/>
      <c r="E243" s="219" t="s">
        <v>511</v>
      </c>
      <c r="F243" s="219" t="s">
        <v>512</v>
      </c>
      <c r="G243" s="219" t="s">
        <v>513</v>
      </c>
      <c r="H243" s="220"/>
    </row>
    <row r="244" spans="1:8" s="188" customFormat="1" ht="15" customHeight="1">
      <c r="A244" s="207"/>
      <c r="B244" s="208"/>
      <c r="C244" s="208"/>
      <c r="D244" s="210"/>
      <c r="E244" s="219" t="s">
        <v>514</v>
      </c>
      <c r="F244" s="219" t="s">
        <v>515</v>
      </c>
      <c r="G244" s="219" t="s">
        <v>516</v>
      </c>
      <c r="H244" s="220"/>
    </row>
    <row r="245" spans="1:8" s="188" customFormat="1" ht="15" customHeight="1">
      <c r="A245" s="207"/>
      <c r="B245" s="208"/>
      <c r="C245" s="208"/>
      <c r="D245" s="210"/>
      <c r="E245" s="219" t="s">
        <v>517</v>
      </c>
      <c r="F245" s="219" t="s">
        <v>518</v>
      </c>
      <c r="G245" s="219" t="s">
        <v>519</v>
      </c>
      <c r="H245" s="220"/>
    </row>
    <row r="246" spans="1:8" s="188" customFormat="1" ht="15" customHeight="1">
      <c r="A246" s="207"/>
      <c r="B246" s="208"/>
      <c r="C246" s="208"/>
      <c r="D246" s="210"/>
      <c r="E246" s="219" t="s">
        <v>520</v>
      </c>
      <c r="F246" s="219" t="s">
        <v>521</v>
      </c>
      <c r="G246" s="219" t="s">
        <v>522</v>
      </c>
      <c r="H246" s="220"/>
    </row>
    <row r="247" spans="1:8" s="188" customFormat="1" ht="15" customHeight="1">
      <c r="A247" s="207"/>
      <c r="B247" s="208"/>
      <c r="C247" s="208"/>
      <c r="D247" s="210"/>
      <c r="E247" s="219" t="s">
        <v>523</v>
      </c>
      <c r="F247" s="219" t="s">
        <v>524</v>
      </c>
      <c r="G247" s="219" t="s">
        <v>525</v>
      </c>
      <c r="H247" s="220"/>
    </row>
    <row r="248" spans="1:8" s="188" customFormat="1" ht="15" customHeight="1">
      <c r="A248" s="207"/>
      <c r="B248" s="208"/>
      <c r="C248" s="208"/>
      <c r="D248" s="210"/>
      <c r="E248" s="219" t="s">
        <v>526</v>
      </c>
      <c r="F248" s="219" t="s">
        <v>527</v>
      </c>
      <c r="G248" s="219" t="s">
        <v>528</v>
      </c>
      <c r="H248" s="220"/>
    </row>
    <row r="249" spans="1:8" s="188" customFormat="1" ht="15" customHeight="1">
      <c r="A249" s="207"/>
      <c r="B249" s="208"/>
      <c r="C249" s="208"/>
      <c r="D249" s="210"/>
      <c r="E249" s="219" t="s">
        <v>529</v>
      </c>
      <c r="F249" s="219" t="s">
        <v>530</v>
      </c>
      <c r="G249" s="219" t="s">
        <v>531</v>
      </c>
      <c r="H249" s="220"/>
    </row>
    <row r="250" spans="1:8" s="188" customFormat="1" ht="15" customHeight="1">
      <c r="A250" s="207"/>
      <c r="B250" s="208"/>
      <c r="C250" s="208"/>
      <c r="D250" s="210"/>
      <c r="E250" s="219" t="s">
        <v>532</v>
      </c>
      <c r="F250" s="219" t="s">
        <v>533</v>
      </c>
      <c r="G250" s="219" t="s">
        <v>534</v>
      </c>
      <c r="H250" s="220"/>
    </row>
    <row r="251" spans="1:8" s="188" customFormat="1" ht="15" customHeight="1">
      <c r="A251" s="207"/>
      <c r="B251" s="208"/>
      <c r="C251" s="208"/>
      <c r="D251" s="210"/>
      <c r="E251" s="219" t="s">
        <v>535</v>
      </c>
      <c r="F251" s="219" t="s">
        <v>536</v>
      </c>
      <c r="G251" s="219" t="s">
        <v>537</v>
      </c>
      <c r="H251" s="220"/>
    </row>
    <row r="252" spans="1:8" s="188" customFormat="1" ht="15" customHeight="1">
      <c r="A252" s="207"/>
      <c r="B252" s="208"/>
      <c r="C252" s="208"/>
      <c r="D252" s="210"/>
      <c r="E252" s="219" t="s">
        <v>538</v>
      </c>
      <c r="F252" s="219" t="s">
        <v>539</v>
      </c>
      <c r="G252" s="219" t="s">
        <v>540</v>
      </c>
      <c r="H252" s="220"/>
    </row>
    <row r="253" spans="1:8" s="188" customFormat="1" ht="15" customHeight="1">
      <c r="A253" s="207"/>
      <c r="B253" s="208"/>
      <c r="C253" s="208"/>
      <c r="D253" s="210"/>
      <c r="E253" s="219" t="s">
        <v>541</v>
      </c>
      <c r="F253" s="219" t="s">
        <v>542</v>
      </c>
      <c r="G253" s="219" t="s">
        <v>543</v>
      </c>
      <c r="H253" s="220"/>
    </row>
    <row r="254" spans="1:8" s="188" customFormat="1" ht="15" customHeight="1">
      <c r="A254" s="207"/>
      <c r="B254" s="208"/>
      <c r="C254" s="208"/>
      <c r="D254" s="210"/>
      <c r="E254" s="219" t="s">
        <v>544</v>
      </c>
      <c r="F254" s="219" t="s">
        <v>545</v>
      </c>
      <c r="G254" s="219" t="s">
        <v>546</v>
      </c>
      <c r="H254" s="220"/>
    </row>
    <row r="255" spans="1:8" s="188" customFormat="1" ht="15" customHeight="1">
      <c r="A255" s="207"/>
      <c r="B255" s="208"/>
      <c r="C255" s="208"/>
      <c r="D255" s="210"/>
      <c r="E255" s="225" t="s">
        <v>547</v>
      </c>
      <c r="F255" s="219" t="s">
        <v>548</v>
      </c>
      <c r="G255" s="219" t="s">
        <v>549</v>
      </c>
      <c r="H255" s="220"/>
    </row>
    <row r="256" spans="1:8" s="188" customFormat="1" ht="15" customHeight="1">
      <c r="A256" s="207"/>
      <c r="B256" s="208"/>
      <c r="C256" s="208"/>
      <c r="D256" s="210"/>
      <c r="E256" s="219"/>
      <c r="F256" s="219" t="s">
        <v>550</v>
      </c>
      <c r="G256" s="219" t="s">
        <v>551</v>
      </c>
      <c r="H256" s="220"/>
    </row>
    <row r="257" spans="1:8" s="188" customFormat="1" ht="15" customHeight="1">
      <c r="A257" s="207"/>
      <c r="B257" s="208"/>
      <c r="C257" s="208"/>
      <c r="D257" s="210"/>
      <c r="E257" s="219"/>
      <c r="F257" s="219" t="s">
        <v>552</v>
      </c>
      <c r="G257" s="219" t="s">
        <v>553</v>
      </c>
      <c r="H257" s="220"/>
    </row>
    <row r="258" spans="1:8" s="188" customFormat="1" ht="15" customHeight="1">
      <c r="A258" s="207"/>
      <c r="B258" s="208"/>
      <c r="C258" s="208"/>
      <c r="D258" s="210"/>
      <c r="E258" s="219"/>
      <c r="F258" s="219" t="s">
        <v>554</v>
      </c>
      <c r="G258" s="219" t="s">
        <v>555</v>
      </c>
      <c r="H258" s="220"/>
    </row>
    <row r="259" spans="1:8" s="188" customFormat="1" ht="15" customHeight="1">
      <c r="A259" s="207"/>
      <c r="B259" s="208"/>
      <c r="C259" s="208"/>
      <c r="D259" s="210"/>
      <c r="E259" s="219"/>
      <c r="F259" s="219" t="s">
        <v>556</v>
      </c>
      <c r="G259" s="219" t="s">
        <v>557</v>
      </c>
      <c r="H259" s="220"/>
    </row>
    <row r="260" spans="1:8" s="188" customFormat="1" ht="15" customHeight="1">
      <c r="A260" s="207"/>
      <c r="B260" s="208"/>
      <c r="C260" s="208"/>
      <c r="D260" s="210"/>
      <c r="E260" s="219"/>
      <c r="F260" s="219" t="s">
        <v>558</v>
      </c>
      <c r="G260" s="219" t="s">
        <v>559</v>
      </c>
      <c r="H260" s="220"/>
    </row>
    <row r="261" spans="1:8" s="188" customFormat="1" ht="15" customHeight="1">
      <c r="A261" s="207"/>
      <c r="B261" s="208"/>
      <c r="C261" s="208"/>
      <c r="D261" s="210"/>
      <c r="E261" s="219"/>
      <c r="F261" s="219" t="s">
        <v>560</v>
      </c>
      <c r="G261" s="219" t="s">
        <v>561</v>
      </c>
      <c r="H261" s="220"/>
    </row>
    <row r="262" spans="1:8" s="188" customFormat="1" ht="15" customHeight="1">
      <c r="A262" s="207"/>
      <c r="B262" s="208"/>
      <c r="C262" s="208"/>
      <c r="D262" s="210"/>
      <c r="E262" s="219"/>
      <c r="F262" s="219" t="s">
        <v>562</v>
      </c>
      <c r="G262" s="219" t="s">
        <v>563</v>
      </c>
      <c r="H262" s="220"/>
    </row>
    <row r="263" spans="1:8" s="188" customFormat="1" ht="15" customHeight="1">
      <c r="A263" s="207"/>
      <c r="B263" s="208"/>
      <c r="C263" s="208"/>
      <c r="D263" s="210"/>
      <c r="E263" s="219"/>
      <c r="F263" s="219" t="s">
        <v>564</v>
      </c>
      <c r="G263" s="219" t="s">
        <v>565</v>
      </c>
      <c r="H263" s="220"/>
    </row>
    <row r="264" spans="1:8" s="188" customFormat="1" ht="15" customHeight="1">
      <c r="A264" s="207"/>
      <c r="B264" s="208"/>
      <c r="C264" s="208"/>
      <c r="D264" s="210"/>
      <c r="E264" s="219"/>
      <c r="F264" s="219" t="s">
        <v>566</v>
      </c>
      <c r="G264" s="225" t="s">
        <v>567</v>
      </c>
      <c r="H264" s="226"/>
    </row>
    <row r="265" spans="1:8" s="188" customFormat="1" ht="15" customHeight="1">
      <c r="A265" s="207"/>
      <c r="B265" s="208"/>
      <c r="C265" s="208"/>
      <c r="D265" s="210"/>
      <c r="E265" s="225"/>
      <c r="F265" s="225"/>
      <c r="G265" s="225"/>
      <c r="H265" s="226"/>
    </row>
    <row r="266" spans="1:8" s="188" customFormat="1" ht="17.25" customHeight="1">
      <c r="A266" s="207"/>
      <c r="B266" s="208"/>
      <c r="C266" s="208">
        <v>2470</v>
      </c>
      <c r="D266" s="208"/>
      <c r="E266" s="419" t="s">
        <v>568</v>
      </c>
      <c r="F266" s="419"/>
      <c r="G266" s="419"/>
      <c r="H266" s="209"/>
    </row>
    <row r="267" spans="1:8" s="188" customFormat="1" ht="39.75" customHeight="1">
      <c r="A267" s="207"/>
      <c r="B267" s="208"/>
      <c r="C267" s="208"/>
      <c r="D267" s="210">
        <v>2471</v>
      </c>
      <c r="E267" s="430" t="s">
        <v>569</v>
      </c>
      <c r="F267" s="430"/>
      <c r="G267" s="430"/>
      <c r="H267" s="211"/>
    </row>
    <row r="268" spans="1:8" s="188" customFormat="1" ht="15" customHeight="1">
      <c r="A268" s="207"/>
      <c r="B268" s="208"/>
      <c r="C268" s="208"/>
      <c r="D268" s="210"/>
      <c r="E268" s="225" t="s">
        <v>570</v>
      </c>
      <c r="F268" s="225" t="s">
        <v>571</v>
      </c>
      <c r="G268" s="219" t="s">
        <v>572</v>
      </c>
      <c r="H268" s="220"/>
    </row>
    <row r="269" spans="1:8" s="188" customFormat="1" ht="15" customHeight="1">
      <c r="A269" s="207"/>
      <c r="B269" s="208"/>
      <c r="C269" s="208"/>
      <c r="D269" s="210"/>
      <c r="E269" s="225" t="s">
        <v>573</v>
      </c>
      <c r="F269" s="219" t="s">
        <v>574</v>
      </c>
      <c r="G269" s="219" t="s">
        <v>575</v>
      </c>
      <c r="H269" s="220"/>
    </row>
    <row r="270" spans="1:8" s="188" customFormat="1" ht="15" customHeight="1">
      <c r="A270" s="207"/>
      <c r="B270" s="208"/>
      <c r="C270" s="208"/>
      <c r="D270" s="210"/>
      <c r="E270" s="230" t="s">
        <v>576</v>
      </c>
      <c r="F270" s="225" t="s">
        <v>577</v>
      </c>
      <c r="G270" s="225" t="s">
        <v>578</v>
      </c>
      <c r="H270" s="226"/>
    </row>
    <row r="271" spans="1:8" s="188" customFormat="1" ht="15" customHeight="1">
      <c r="A271" s="207"/>
      <c r="B271" s="208"/>
      <c r="C271" s="208"/>
      <c r="D271" s="210"/>
      <c r="E271" s="225" t="s">
        <v>579</v>
      </c>
      <c r="F271" s="225" t="s">
        <v>580</v>
      </c>
      <c r="G271" s="225" t="s">
        <v>581</v>
      </c>
      <c r="H271" s="226"/>
    </row>
    <row r="272" spans="1:8" s="188" customFormat="1" ht="15" customHeight="1">
      <c r="A272" s="207"/>
      <c r="B272" s="208"/>
      <c r="C272" s="208"/>
      <c r="D272" s="210"/>
      <c r="E272" s="225" t="s">
        <v>582</v>
      </c>
      <c r="F272" s="225" t="s">
        <v>583</v>
      </c>
      <c r="G272" s="225" t="s">
        <v>584</v>
      </c>
      <c r="H272" s="226"/>
    </row>
    <row r="273" spans="1:8" s="188" customFormat="1" ht="15" customHeight="1">
      <c r="A273" s="207"/>
      <c r="B273" s="208"/>
      <c r="C273" s="208"/>
      <c r="D273" s="210"/>
      <c r="E273" s="225" t="s">
        <v>585</v>
      </c>
      <c r="F273" s="225" t="s">
        <v>586</v>
      </c>
      <c r="G273" s="225" t="s">
        <v>587</v>
      </c>
      <c r="H273" s="226"/>
    </row>
    <row r="274" spans="1:8" s="188" customFormat="1" ht="24" customHeight="1">
      <c r="A274" s="207"/>
      <c r="B274" s="208"/>
      <c r="C274" s="208"/>
      <c r="D274" s="210"/>
      <c r="E274" s="219" t="s">
        <v>588</v>
      </c>
      <c r="F274" s="225" t="s">
        <v>589</v>
      </c>
      <c r="G274" s="219" t="s">
        <v>590</v>
      </c>
      <c r="H274" s="220"/>
    </row>
    <row r="275" spans="1:8" s="188" customFormat="1" ht="15" customHeight="1">
      <c r="A275" s="207"/>
      <c r="B275" s="208"/>
      <c r="C275" s="208"/>
      <c r="D275" s="210"/>
      <c r="E275" s="219" t="s">
        <v>591</v>
      </c>
      <c r="F275" s="225" t="s">
        <v>592</v>
      </c>
      <c r="G275" s="219" t="s">
        <v>593</v>
      </c>
      <c r="H275" s="220"/>
    </row>
    <row r="276" spans="1:8" s="188" customFormat="1" ht="15" customHeight="1">
      <c r="A276" s="207"/>
      <c r="B276" s="208"/>
      <c r="C276" s="208"/>
      <c r="D276" s="210"/>
      <c r="E276" s="219" t="s">
        <v>594</v>
      </c>
      <c r="F276" s="230"/>
      <c r="G276" s="230"/>
      <c r="H276" s="220"/>
    </row>
    <row r="277" spans="1:8" s="188" customFormat="1" ht="15" customHeight="1">
      <c r="A277" s="207"/>
      <c r="B277" s="208"/>
      <c r="C277" s="208"/>
      <c r="D277" s="210"/>
      <c r="E277" s="219"/>
      <c r="F277" s="230"/>
      <c r="G277" s="230"/>
      <c r="H277" s="220"/>
    </row>
    <row r="278" spans="1:8" s="188" customFormat="1" ht="17.25" customHeight="1">
      <c r="A278" s="207"/>
      <c r="B278" s="208"/>
      <c r="C278" s="208">
        <v>2480</v>
      </c>
      <c r="D278" s="208"/>
      <c r="E278" s="419" t="s">
        <v>595</v>
      </c>
      <c r="F278" s="419"/>
      <c r="G278" s="419"/>
      <c r="H278" s="209"/>
    </row>
    <row r="279" spans="1:8" s="188" customFormat="1" ht="51.75" customHeight="1">
      <c r="A279" s="207"/>
      <c r="B279" s="208"/>
      <c r="C279" s="208"/>
      <c r="D279" s="210">
        <v>2481</v>
      </c>
      <c r="E279" s="430" t="s">
        <v>596</v>
      </c>
      <c r="F279" s="430"/>
      <c r="G279" s="430"/>
      <c r="H279" s="211"/>
    </row>
    <row r="280" spans="1:8" s="188" customFormat="1" ht="15" customHeight="1">
      <c r="A280" s="207"/>
      <c r="B280" s="208"/>
      <c r="C280" s="208"/>
      <c r="D280" s="210"/>
      <c r="E280" s="232" t="s">
        <v>597</v>
      </c>
      <c r="F280" s="232" t="s">
        <v>598</v>
      </c>
      <c r="G280" s="230" t="s">
        <v>599</v>
      </c>
      <c r="H280" s="220"/>
    </row>
    <row r="281" spans="1:8" s="188" customFormat="1" ht="15" customHeight="1">
      <c r="A281" s="207"/>
      <c r="B281" s="208"/>
      <c r="C281" s="208"/>
      <c r="D281" s="210"/>
      <c r="E281" s="230" t="s">
        <v>600</v>
      </c>
      <c r="F281" s="232" t="s">
        <v>601</v>
      </c>
      <c r="G281" s="232" t="s">
        <v>602</v>
      </c>
      <c r="H281" s="220"/>
    </row>
    <row r="282" spans="1:8" s="188" customFormat="1" ht="15" customHeight="1">
      <c r="A282" s="207"/>
      <c r="B282" s="208"/>
      <c r="C282" s="208"/>
      <c r="D282" s="210"/>
      <c r="E282" s="232" t="s">
        <v>603</v>
      </c>
      <c r="F282" s="232" t="s">
        <v>604</v>
      </c>
      <c r="G282" s="232" t="s">
        <v>605</v>
      </c>
      <c r="H282" s="220"/>
    </row>
    <row r="283" spans="1:8" s="188" customFormat="1" ht="15" customHeight="1">
      <c r="A283" s="207"/>
      <c r="B283" s="208"/>
      <c r="C283" s="208"/>
      <c r="D283" s="210"/>
      <c r="E283" s="232" t="s">
        <v>606</v>
      </c>
      <c r="F283" s="233" t="s">
        <v>607</v>
      </c>
      <c r="G283" s="232" t="s">
        <v>608</v>
      </c>
      <c r="H283" s="220"/>
    </row>
    <row r="284" spans="1:8" s="188" customFormat="1" ht="24" customHeight="1">
      <c r="A284" s="207"/>
      <c r="B284" s="208"/>
      <c r="C284" s="208"/>
      <c r="D284" s="210"/>
      <c r="E284" s="232" t="s">
        <v>609</v>
      </c>
      <c r="F284" s="232" t="s">
        <v>610</v>
      </c>
      <c r="G284" s="232" t="s">
        <v>611</v>
      </c>
      <c r="H284" s="220"/>
    </row>
    <row r="285" spans="1:8" s="188" customFormat="1" ht="15" customHeight="1">
      <c r="A285" s="207"/>
      <c r="B285" s="208"/>
      <c r="C285" s="208"/>
      <c r="D285" s="210"/>
      <c r="E285" s="232" t="s">
        <v>612</v>
      </c>
      <c r="F285" s="232" t="s">
        <v>608</v>
      </c>
      <c r="G285" s="232" t="s">
        <v>613</v>
      </c>
      <c r="H285" s="220"/>
    </row>
    <row r="286" spans="1:8" s="188" customFormat="1" ht="15" customHeight="1">
      <c r="A286" s="207"/>
      <c r="B286" s="208"/>
      <c r="C286" s="208"/>
      <c r="D286" s="210"/>
      <c r="E286" s="232" t="s">
        <v>614</v>
      </c>
      <c r="F286" s="232" t="s">
        <v>615</v>
      </c>
      <c r="G286" s="231" t="s">
        <v>616</v>
      </c>
      <c r="H286" s="211"/>
    </row>
    <row r="287" spans="1:8" s="188" customFormat="1" ht="15" customHeight="1">
      <c r="A287" s="207"/>
      <c r="B287" s="208"/>
      <c r="C287" s="208"/>
      <c r="D287" s="210"/>
      <c r="E287" s="232" t="s">
        <v>617</v>
      </c>
      <c r="F287" s="232" t="s">
        <v>618</v>
      </c>
      <c r="G287" s="232" t="s">
        <v>619</v>
      </c>
      <c r="H287" s="220"/>
    </row>
    <row r="288" spans="1:8" s="188" customFormat="1" ht="15" customHeight="1">
      <c r="A288" s="207"/>
      <c r="B288" s="208"/>
      <c r="C288" s="208"/>
      <c r="D288" s="210"/>
      <c r="E288" s="232" t="s">
        <v>620</v>
      </c>
      <c r="F288" s="230" t="s">
        <v>621</v>
      </c>
      <c r="G288" s="232" t="s">
        <v>622</v>
      </c>
      <c r="H288" s="220"/>
    </row>
    <row r="289" spans="1:8" s="188" customFormat="1" ht="15" customHeight="1">
      <c r="A289" s="207"/>
      <c r="B289" s="208"/>
      <c r="C289" s="208"/>
      <c r="D289" s="210"/>
      <c r="E289" s="232" t="s">
        <v>623</v>
      </c>
      <c r="F289" s="230" t="s">
        <v>624</v>
      </c>
      <c r="G289" s="231" t="s">
        <v>625</v>
      </c>
      <c r="H289" s="211"/>
    </row>
    <row r="290" spans="1:8" s="188" customFormat="1" ht="15" customHeight="1">
      <c r="A290" s="207"/>
      <c r="B290" s="208"/>
      <c r="C290" s="208"/>
      <c r="D290" s="210"/>
      <c r="E290" s="232" t="s">
        <v>626</v>
      </c>
      <c r="F290" s="230" t="s">
        <v>627</v>
      </c>
      <c r="G290" s="231" t="s">
        <v>628</v>
      </c>
      <c r="H290" s="211"/>
    </row>
    <row r="291" spans="1:8" s="188" customFormat="1" ht="15" customHeight="1">
      <c r="A291" s="207"/>
      <c r="B291" s="208"/>
      <c r="C291" s="208"/>
      <c r="D291" s="210"/>
      <c r="E291" s="232" t="s">
        <v>629</v>
      </c>
      <c r="F291" s="230"/>
      <c r="G291" s="231" t="s">
        <v>630</v>
      </c>
      <c r="H291" s="211"/>
    </row>
    <row r="292" spans="1:8" s="188" customFormat="1" ht="17.25" customHeight="1">
      <c r="A292" s="207"/>
      <c r="B292" s="208"/>
      <c r="C292" s="208">
        <v>2490</v>
      </c>
      <c r="D292" s="208"/>
      <c r="E292" s="419" t="s">
        <v>631</v>
      </c>
      <c r="F292" s="419"/>
      <c r="G292" s="419"/>
      <c r="H292" s="209"/>
    </row>
    <row r="293" spans="1:8" s="188" customFormat="1" ht="62.25" customHeight="1">
      <c r="A293" s="207"/>
      <c r="B293" s="208"/>
      <c r="C293" s="208"/>
      <c r="D293" s="210">
        <v>2491</v>
      </c>
      <c r="E293" s="430" t="s">
        <v>632</v>
      </c>
      <c r="F293" s="430"/>
      <c r="G293" s="430"/>
      <c r="H293" s="211"/>
    </row>
    <row r="294" spans="1:8" s="188" customFormat="1" ht="15" customHeight="1">
      <c r="A294" s="207"/>
      <c r="B294" s="208"/>
      <c r="C294" s="208"/>
      <c r="D294" s="210"/>
      <c r="E294" s="231" t="s">
        <v>633</v>
      </c>
      <c r="F294" s="231" t="s">
        <v>634</v>
      </c>
      <c r="G294" s="231" t="s">
        <v>635</v>
      </c>
      <c r="H294" s="211"/>
    </row>
    <row r="295" spans="1:8" s="188" customFormat="1" ht="15" customHeight="1">
      <c r="A295" s="207"/>
      <c r="B295" s="208"/>
      <c r="C295" s="208"/>
      <c r="D295" s="210"/>
      <c r="E295" s="231" t="s">
        <v>636</v>
      </c>
      <c r="F295" s="231" t="s">
        <v>637</v>
      </c>
      <c r="G295" s="231" t="s">
        <v>638</v>
      </c>
      <c r="H295" s="211"/>
    </row>
    <row r="296" spans="1:8" s="188" customFormat="1" ht="15" customHeight="1">
      <c r="A296" s="207"/>
      <c r="B296" s="208"/>
      <c r="C296" s="208"/>
      <c r="D296" s="210"/>
      <c r="E296" s="231" t="s">
        <v>639</v>
      </c>
      <c r="F296" s="231" t="s">
        <v>640</v>
      </c>
      <c r="G296" s="231" t="s">
        <v>641</v>
      </c>
      <c r="H296" s="211"/>
    </row>
    <row r="297" spans="1:8" s="188" customFormat="1" ht="15" customHeight="1">
      <c r="A297" s="207"/>
      <c r="B297" s="208"/>
      <c r="C297" s="208"/>
      <c r="D297" s="210"/>
      <c r="E297" s="231" t="s">
        <v>642</v>
      </c>
      <c r="F297" s="231" t="s">
        <v>643</v>
      </c>
      <c r="G297" s="231" t="s">
        <v>644</v>
      </c>
      <c r="H297" s="211"/>
    </row>
    <row r="298" spans="1:8" s="188" customFormat="1" ht="15" customHeight="1">
      <c r="A298" s="207"/>
      <c r="B298" s="208"/>
      <c r="C298" s="208"/>
      <c r="D298" s="210"/>
      <c r="E298" s="231" t="s">
        <v>645</v>
      </c>
      <c r="F298" s="231" t="s">
        <v>646</v>
      </c>
      <c r="G298" s="231" t="s">
        <v>647</v>
      </c>
      <c r="H298" s="211"/>
    </row>
    <row r="299" spans="1:8" s="188" customFormat="1" ht="15" customHeight="1">
      <c r="A299" s="207"/>
      <c r="B299" s="208"/>
      <c r="C299" s="208"/>
      <c r="D299" s="210"/>
      <c r="E299" s="231" t="s">
        <v>648</v>
      </c>
      <c r="F299" s="231" t="s">
        <v>649</v>
      </c>
      <c r="G299" s="231" t="s">
        <v>650</v>
      </c>
      <c r="H299" s="211"/>
    </row>
    <row r="300" spans="1:8" s="188" customFormat="1" ht="15" customHeight="1">
      <c r="A300" s="207"/>
      <c r="B300" s="208"/>
      <c r="C300" s="208"/>
      <c r="D300" s="210"/>
      <c r="E300" s="231" t="s">
        <v>651</v>
      </c>
      <c r="F300" s="231" t="s">
        <v>652</v>
      </c>
      <c r="G300" s="231" t="s">
        <v>653</v>
      </c>
      <c r="H300" s="211"/>
    </row>
    <row r="301" spans="1:8" s="188" customFormat="1" ht="15" customHeight="1">
      <c r="A301" s="207"/>
      <c r="B301" s="208"/>
      <c r="C301" s="208"/>
      <c r="D301" s="210"/>
      <c r="E301" s="231" t="s">
        <v>654</v>
      </c>
      <c r="F301" s="231" t="s">
        <v>655</v>
      </c>
      <c r="G301" s="231"/>
      <c r="H301" s="211"/>
    </row>
    <row r="302" spans="1:8" s="188" customFormat="1" ht="17.25" customHeight="1">
      <c r="A302" s="200"/>
      <c r="B302" s="201">
        <v>2500</v>
      </c>
      <c r="C302" s="201"/>
      <c r="D302" s="201"/>
      <c r="E302" s="418" t="s">
        <v>656</v>
      </c>
      <c r="F302" s="418"/>
      <c r="G302" s="418"/>
      <c r="H302" s="202"/>
    </row>
    <row r="303" spans="1:8" s="188" customFormat="1" ht="25.5" customHeight="1">
      <c r="A303" s="203"/>
      <c r="B303" s="204"/>
      <c r="C303" s="204"/>
      <c r="D303" s="204"/>
      <c r="E303" s="429" t="s">
        <v>657</v>
      </c>
      <c r="F303" s="429"/>
      <c r="G303" s="429"/>
      <c r="H303" s="205"/>
    </row>
    <row r="304" spans="1:8" s="188" customFormat="1" ht="17.25" customHeight="1">
      <c r="A304" s="207"/>
      <c r="B304" s="208"/>
      <c r="C304" s="208">
        <v>2510</v>
      </c>
      <c r="D304" s="208"/>
      <c r="E304" s="419" t="s">
        <v>658</v>
      </c>
      <c r="F304" s="419"/>
      <c r="G304" s="419"/>
      <c r="H304" s="209"/>
    </row>
    <row r="305" spans="1:8" s="188" customFormat="1" ht="26.25" customHeight="1">
      <c r="A305" s="207"/>
      <c r="B305" s="208"/>
      <c r="C305" s="208"/>
      <c r="D305" s="210">
        <v>2511</v>
      </c>
      <c r="E305" s="430" t="s">
        <v>659</v>
      </c>
      <c r="F305" s="430"/>
      <c r="G305" s="430"/>
      <c r="H305" s="211"/>
    </row>
    <row r="306" spans="1:8" s="188" customFormat="1" ht="25.5" customHeight="1">
      <c r="A306" s="207"/>
      <c r="B306" s="208"/>
      <c r="C306" s="208"/>
      <c r="D306" s="210"/>
      <c r="E306" s="219" t="s">
        <v>660</v>
      </c>
      <c r="F306" s="219" t="s">
        <v>661</v>
      </c>
      <c r="G306" s="219" t="s">
        <v>662</v>
      </c>
      <c r="H306" s="220"/>
    </row>
    <row r="307" spans="1:8" s="188" customFormat="1" ht="15" customHeight="1">
      <c r="A307" s="207"/>
      <c r="B307" s="208"/>
      <c r="C307" s="208"/>
      <c r="D307" s="210"/>
      <c r="E307" s="219" t="s">
        <v>663</v>
      </c>
      <c r="F307" s="219" t="s">
        <v>664</v>
      </c>
      <c r="G307" s="219" t="s">
        <v>665</v>
      </c>
      <c r="H307" s="220"/>
    </row>
    <row r="308" spans="1:8" s="188" customFormat="1" ht="15" customHeight="1">
      <c r="A308" s="207"/>
      <c r="B308" s="208"/>
      <c r="C308" s="208"/>
      <c r="D308" s="210"/>
      <c r="E308" s="219" t="s">
        <v>666</v>
      </c>
      <c r="F308" s="219" t="s">
        <v>667</v>
      </c>
      <c r="G308" s="219" t="s">
        <v>668</v>
      </c>
      <c r="H308" s="220"/>
    </row>
    <row r="309" spans="1:8" s="188" customFormat="1" ht="15" customHeight="1">
      <c r="A309" s="207"/>
      <c r="B309" s="208"/>
      <c r="C309" s="208"/>
      <c r="D309" s="210"/>
      <c r="E309" s="219" t="s">
        <v>669</v>
      </c>
      <c r="F309" s="219"/>
      <c r="G309" s="219"/>
      <c r="H309" s="220"/>
    </row>
    <row r="310" spans="1:8" s="188" customFormat="1" ht="17.25" customHeight="1">
      <c r="A310" s="207"/>
      <c r="B310" s="208"/>
      <c r="C310" s="208">
        <v>2520</v>
      </c>
      <c r="D310" s="208"/>
      <c r="E310" s="419" t="s">
        <v>670</v>
      </c>
      <c r="F310" s="419"/>
      <c r="G310" s="419"/>
      <c r="H310" s="209"/>
    </row>
    <row r="311" spans="1:8" s="188" customFormat="1" ht="64.5" customHeight="1">
      <c r="A311" s="207"/>
      <c r="B311" s="208"/>
      <c r="C311" s="208"/>
      <c r="D311" s="210">
        <v>2521</v>
      </c>
      <c r="E311" s="447" t="s">
        <v>671</v>
      </c>
      <c r="F311" s="447"/>
      <c r="G311" s="447"/>
      <c r="H311" s="211"/>
    </row>
    <row r="312" spans="1:8" s="188" customFormat="1" ht="15" customHeight="1">
      <c r="A312" s="207"/>
      <c r="B312" s="208"/>
      <c r="C312" s="208"/>
      <c r="D312" s="210"/>
      <c r="E312" s="219" t="s">
        <v>672</v>
      </c>
      <c r="F312" s="219" t="s">
        <v>673</v>
      </c>
      <c r="G312" s="219" t="s">
        <v>674</v>
      </c>
      <c r="H312" s="220"/>
    </row>
    <row r="313" spans="1:8" s="188" customFormat="1" ht="15" customHeight="1">
      <c r="A313" s="207"/>
      <c r="B313" s="208"/>
      <c r="C313" s="208"/>
      <c r="D313" s="210"/>
      <c r="E313" s="219" t="s">
        <v>675</v>
      </c>
      <c r="F313" s="219" t="s">
        <v>676</v>
      </c>
      <c r="G313" s="219" t="s">
        <v>677</v>
      </c>
      <c r="H313" s="220"/>
    </row>
    <row r="314" spans="1:8" s="188" customFormat="1" ht="15" customHeight="1">
      <c r="A314" s="207"/>
      <c r="B314" s="208"/>
      <c r="C314" s="208"/>
      <c r="D314" s="210"/>
      <c r="E314" s="219" t="s">
        <v>678</v>
      </c>
      <c r="F314" s="219" t="s">
        <v>679</v>
      </c>
      <c r="G314" s="234" t="s">
        <v>680</v>
      </c>
      <c r="H314" s="235"/>
    </row>
    <row r="315" spans="1:8" s="188" customFormat="1" ht="17.25" customHeight="1">
      <c r="A315" s="207"/>
      <c r="B315" s="208"/>
      <c r="C315" s="208">
        <v>2530</v>
      </c>
      <c r="D315" s="208"/>
      <c r="E315" s="419" t="s">
        <v>18</v>
      </c>
      <c r="F315" s="419"/>
      <c r="G315" s="419"/>
      <c r="H315" s="209"/>
    </row>
    <row r="316" spans="1:8" s="188" customFormat="1" ht="50.25" customHeight="1">
      <c r="A316" s="207"/>
      <c r="B316" s="208"/>
      <c r="C316" s="208"/>
      <c r="D316" s="210">
        <v>2531</v>
      </c>
      <c r="E316" s="430" t="s">
        <v>681</v>
      </c>
      <c r="F316" s="430"/>
      <c r="G316" s="430"/>
      <c r="H316" s="211"/>
    </row>
    <row r="317" spans="1:8" s="188" customFormat="1" ht="15" customHeight="1">
      <c r="A317" s="207"/>
      <c r="B317" s="208"/>
      <c r="C317" s="208"/>
      <c r="D317" s="210"/>
      <c r="E317" s="219" t="s">
        <v>682</v>
      </c>
      <c r="F317" s="219" t="s">
        <v>683</v>
      </c>
      <c r="G317" s="219" t="s">
        <v>684</v>
      </c>
      <c r="H317" s="220"/>
    </row>
    <row r="318" spans="1:8" s="188" customFormat="1" ht="15" customHeight="1">
      <c r="A318" s="207"/>
      <c r="B318" s="208"/>
      <c r="C318" s="208"/>
      <c r="D318" s="210"/>
      <c r="E318" s="219" t="s">
        <v>685</v>
      </c>
      <c r="F318" s="230" t="s">
        <v>686</v>
      </c>
      <c r="G318" s="219" t="s">
        <v>687</v>
      </c>
      <c r="H318" s="220"/>
    </row>
    <row r="319" spans="1:8" s="188" customFormat="1" ht="15" customHeight="1">
      <c r="A319" s="207"/>
      <c r="B319" s="208"/>
      <c r="C319" s="208"/>
      <c r="D319" s="210"/>
      <c r="E319" s="230" t="s">
        <v>688</v>
      </c>
      <c r="F319" s="219" t="s">
        <v>689</v>
      </c>
      <c r="G319" s="219" t="s">
        <v>690</v>
      </c>
      <c r="H319" s="220"/>
    </row>
    <row r="320" spans="1:8" s="188" customFormat="1" ht="15" customHeight="1">
      <c r="A320" s="207"/>
      <c r="B320" s="208"/>
      <c r="C320" s="208"/>
      <c r="D320" s="210"/>
      <c r="E320" s="230" t="s">
        <v>691</v>
      </c>
      <c r="F320" s="219"/>
      <c r="G320" s="219"/>
      <c r="H320" s="220"/>
    </row>
    <row r="321" spans="1:8" s="188" customFormat="1" ht="17.25" customHeight="1">
      <c r="A321" s="207"/>
      <c r="B321" s="208"/>
      <c r="C321" s="208">
        <v>2540</v>
      </c>
      <c r="D321" s="208"/>
      <c r="E321" s="419" t="s">
        <v>692</v>
      </c>
      <c r="F321" s="419"/>
      <c r="G321" s="419"/>
      <c r="H321" s="209"/>
    </row>
    <row r="322" spans="1:8" s="188" customFormat="1" ht="37.5" customHeight="1">
      <c r="A322" s="207"/>
      <c r="B322" s="208"/>
      <c r="C322" s="208"/>
      <c r="D322" s="210">
        <v>2541</v>
      </c>
      <c r="E322" s="430" t="s">
        <v>693</v>
      </c>
      <c r="F322" s="430"/>
      <c r="G322" s="430"/>
      <c r="H322" s="211"/>
    </row>
    <row r="323" spans="1:8" s="188" customFormat="1" ht="15" customHeight="1">
      <c r="A323" s="207"/>
      <c r="B323" s="208"/>
      <c r="C323" s="208"/>
      <c r="D323" s="210"/>
      <c r="E323" s="219" t="s">
        <v>694</v>
      </c>
      <c r="F323" s="219" t="s">
        <v>695</v>
      </c>
      <c r="G323" s="219" t="s">
        <v>696</v>
      </c>
      <c r="H323" s="220"/>
    </row>
    <row r="324" spans="1:8" s="188" customFormat="1" ht="15" customHeight="1">
      <c r="A324" s="207"/>
      <c r="B324" s="208"/>
      <c r="C324" s="208"/>
      <c r="D324" s="210"/>
      <c r="E324" s="219" t="s">
        <v>697</v>
      </c>
      <c r="F324" s="219" t="s">
        <v>698</v>
      </c>
      <c r="G324" s="219" t="s">
        <v>699</v>
      </c>
      <c r="H324" s="220"/>
    </row>
    <row r="325" spans="1:8" s="188" customFormat="1" ht="15" customHeight="1">
      <c r="A325" s="207"/>
      <c r="B325" s="208"/>
      <c r="C325" s="208"/>
      <c r="D325" s="210"/>
      <c r="E325" s="219" t="s">
        <v>700</v>
      </c>
      <c r="F325" s="219" t="s">
        <v>701</v>
      </c>
      <c r="G325" s="219" t="s">
        <v>702</v>
      </c>
      <c r="H325" s="220"/>
    </row>
    <row r="326" spans="1:8" s="188" customFormat="1" ht="15" customHeight="1">
      <c r="A326" s="207"/>
      <c r="B326" s="208"/>
      <c r="C326" s="208"/>
      <c r="D326" s="210"/>
      <c r="E326" s="219" t="s">
        <v>703</v>
      </c>
      <c r="F326" s="219" t="s">
        <v>704</v>
      </c>
      <c r="G326" s="230" t="s">
        <v>705</v>
      </c>
      <c r="H326" s="220"/>
    </row>
    <row r="327" spans="1:8" s="188" customFormat="1" ht="15" customHeight="1">
      <c r="A327" s="207"/>
      <c r="B327" s="208"/>
      <c r="C327" s="208"/>
      <c r="D327" s="210"/>
      <c r="E327" s="219" t="s">
        <v>706</v>
      </c>
      <c r="F327" s="219" t="s">
        <v>707</v>
      </c>
      <c r="G327" s="219" t="s">
        <v>708</v>
      </c>
      <c r="H327" s="220"/>
    </row>
    <row r="328" spans="1:8" s="188" customFormat="1" ht="15" customHeight="1">
      <c r="A328" s="207"/>
      <c r="B328" s="208"/>
      <c r="C328" s="208"/>
      <c r="D328" s="210"/>
      <c r="E328" s="219" t="s">
        <v>709</v>
      </c>
      <c r="F328" s="219" t="s">
        <v>710</v>
      </c>
      <c r="G328" s="219" t="s">
        <v>711</v>
      </c>
      <c r="H328" s="220"/>
    </row>
    <row r="329" spans="1:8" s="188" customFormat="1" ht="15" customHeight="1">
      <c r="A329" s="207"/>
      <c r="B329" s="208"/>
      <c r="C329" s="208"/>
      <c r="D329" s="210"/>
      <c r="E329" s="219" t="s">
        <v>712</v>
      </c>
      <c r="F329" s="219" t="s">
        <v>713</v>
      </c>
      <c r="G329" s="219" t="s">
        <v>714</v>
      </c>
      <c r="H329" s="220"/>
    </row>
    <row r="330" spans="1:8" s="188" customFormat="1" ht="15" customHeight="1">
      <c r="A330" s="207"/>
      <c r="B330" s="208"/>
      <c r="C330" s="208"/>
      <c r="D330" s="210"/>
      <c r="E330" s="219" t="s">
        <v>715</v>
      </c>
      <c r="F330" s="219" t="s">
        <v>716</v>
      </c>
      <c r="G330" s="219" t="s">
        <v>717</v>
      </c>
      <c r="H330" s="220"/>
    </row>
    <row r="331" spans="1:8" s="188" customFormat="1" ht="15" customHeight="1">
      <c r="A331" s="207"/>
      <c r="B331" s="208"/>
      <c r="C331" s="208"/>
      <c r="D331" s="210"/>
      <c r="E331" s="219" t="s">
        <v>718</v>
      </c>
      <c r="F331" s="219" t="s">
        <v>719</v>
      </c>
      <c r="G331" s="219" t="s">
        <v>720</v>
      </c>
      <c r="H331" s="220"/>
    </row>
    <row r="332" spans="1:8" s="188" customFormat="1" ht="15" customHeight="1">
      <c r="A332" s="207"/>
      <c r="B332" s="208"/>
      <c r="C332" s="208"/>
      <c r="D332" s="210"/>
      <c r="E332" s="219" t="s">
        <v>721</v>
      </c>
      <c r="F332" s="219" t="s">
        <v>722</v>
      </c>
      <c r="G332" s="219" t="s">
        <v>723</v>
      </c>
      <c r="H332" s="220"/>
    </row>
    <row r="333" spans="1:8" s="188" customFormat="1" ht="15" customHeight="1">
      <c r="A333" s="207"/>
      <c r="B333" s="208"/>
      <c r="C333" s="208"/>
      <c r="D333" s="210"/>
      <c r="E333" s="219" t="s">
        <v>724</v>
      </c>
      <c r="F333" s="219" t="s">
        <v>725</v>
      </c>
      <c r="G333" s="219" t="s">
        <v>726</v>
      </c>
      <c r="H333" s="220"/>
    </row>
    <row r="334" spans="1:8" s="188" customFormat="1" ht="15" customHeight="1">
      <c r="A334" s="207"/>
      <c r="B334" s="208"/>
      <c r="C334" s="208"/>
      <c r="D334" s="210"/>
      <c r="E334" s="219" t="s">
        <v>727</v>
      </c>
      <c r="F334" s="219" t="s">
        <v>728</v>
      </c>
      <c r="G334" s="219" t="s">
        <v>729</v>
      </c>
      <c r="H334" s="220"/>
    </row>
    <row r="335" spans="1:8" s="188" customFormat="1" ht="15" customHeight="1">
      <c r="A335" s="207"/>
      <c r="B335" s="208"/>
      <c r="C335" s="208"/>
      <c r="D335" s="210"/>
      <c r="E335" s="219" t="s">
        <v>730</v>
      </c>
      <c r="F335" s="219" t="s">
        <v>731</v>
      </c>
      <c r="G335" s="219" t="s">
        <v>732</v>
      </c>
      <c r="H335" s="220"/>
    </row>
    <row r="336" spans="1:8" s="188" customFormat="1" ht="15" customHeight="1">
      <c r="A336" s="207"/>
      <c r="B336" s="208"/>
      <c r="C336" s="208"/>
      <c r="D336" s="210"/>
      <c r="E336" s="219" t="s">
        <v>733</v>
      </c>
      <c r="F336" s="219" t="s">
        <v>734</v>
      </c>
      <c r="G336" s="219" t="s">
        <v>735</v>
      </c>
      <c r="H336" s="220"/>
    </row>
    <row r="337" spans="1:8" s="188" customFormat="1" ht="15" customHeight="1">
      <c r="A337" s="207"/>
      <c r="B337" s="208"/>
      <c r="C337" s="208"/>
      <c r="D337" s="210"/>
      <c r="E337" s="219" t="s">
        <v>736</v>
      </c>
      <c r="F337" s="219" t="s">
        <v>737</v>
      </c>
      <c r="G337" s="219" t="s">
        <v>738</v>
      </c>
      <c r="H337" s="220"/>
    </row>
    <row r="338" spans="1:8" s="188" customFormat="1" ht="15" customHeight="1">
      <c r="A338" s="207"/>
      <c r="B338" s="208"/>
      <c r="C338" s="208"/>
      <c r="D338" s="210"/>
      <c r="E338" s="219" t="s">
        <v>739</v>
      </c>
      <c r="F338" s="219" t="s">
        <v>740</v>
      </c>
      <c r="G338" s="219" t="s">
        <v>741</v>
      </c>
      <c r="H338" s="220"/>
    </row>
    <row r="339" spans="1:8" s="188" customFormat="1" ht="15" customHeight="1">
      <c r="A339" s="207"/>
      <c r="B339" s="208"/>
      <c r="C339" s="208"/>
      <c r="D339" s="210"/>
      <c r="E339" s="219" t="s">
        <v>742</v>
      </c>
      <c r="F339" s="219" t="s">
        <v>743</v>
      </c>
      <c r="G339" s="219" t="s">
        <v>744</v>
      </c>
      <c r="H339" s="220"/>
    </row>
    <row r="340" spans="1:8" s="188" customFormat="1" ht="15" customHeight="1">
      <c r="A340" s="207"/>
      <c r="B340" s="208"/>
      <c r="C340" s="208"/>
      <c r="D340" s="210"/>
      <c r="E340" s="219" t="s">
        <v>745</v>
      </c>
      <c r="F340" s="219" t="s">
        <v>746</v>
      </c>
      <c r="G340" s="219" t="s">
        <v>747</v>
      </c>
      <c r="H340" s="220"/>
    </row>
    <row r="341" spans="1:8" s="188" customFormat="1" ht="15" customHeight="1">
      <c r="A341" s="207"/>
      <c r="B341" s="208"/>
      <c r="C341" s="208"/>
      <c r="D341" s="210"/>
      <c r="E341" s="219" t="s">
        <v>748</v>
      </c>
      <c r="F341" s="219" t="s">
        <v>749</v>
      </c>
      <c r="G341" s="219" t="s">
        <v>750</v>
      </c>
      <c r="H341" s="220"/>
    </row>
    <row r="342" spans="1:8" s="188" customFormat="1" ht="15" customHeight="1">
      <c r="A342" s="207"/>
      <c r="B342" s="208"/>
      <c r="C342" s="208"/>
      <c r="D342" s="210"/>
      <c r="E342" s="219" t="s">
        <v>751</v>
      </c>
      <c r="F342" s="219" t="s">
        <v>752</v>
      </c>
      <c r="G342" s="219" t="s">
        <v>753</v>
      </c>
      <c r="H342" s="220"/>
    </row>
    <row r="343" spans="1:8" s="188" customFormat="1" ht="15" customHeight="1">
      <c r="A343" s="207"/>
      <c r="B343" s="208"/>
      <c r="C343" s="208"/>
      <c r="D343" s="210"/>
      <c r="E343" s="219" t="s">
        <v>754</v>
      </c>
      <c r="F343" s="219" t="s">
        <v>755</v>
      </c>
      <c r="G343" s="219" t="s">
        <v>756</v>
      </c>
      <c r="H343" s="220"/>
    </row>
    <row r="344" spans="1:8" s="188" customFormat="1" ht="15" customHeight="1">
      <c r="A344" s="207"/>
      <c r="B344" s="208"/>
      <c r="C344" s="208"/>
      <c r="D344" s="210"/>
      <c r="E344" s="219" t="s">
        <v>757</v>
      </c>
      <c r="F344" s="219" t="s">
        <v>758</v>
      </c>
      <c r="G344" s="219" t="s">
        <v>759</v>
      </c>
      <c r="H344" s="220"/>
    </row>
    <row r="345" spans="1:8" s="188" customFormat="1" ht="15" customHeight="1">
      <c r="A345" s="207"/>
      <c r="B345" s="208"/>
      <c r="C345" s="208"/>
      <c r="D345" s="210"/>
      <c r="E345" s="219" t="s">
        <v>760</v>
      </c>
      <c r="F345" s="219" t="s">
        <v>761</v>
      </c>
      <c r="G345" s="230" t="s">
        <v>762</v>
      </c>
      <c r="H345" s="220"/>
    </row>
    <row r="346" spans="1:8" s="188" customFormat="1" ht="15" customHeight="1">
      <c r="A346" s="207"/>
      <c r="B346" s="208"/>
      <c r="C346" s="208"/>
      <c r="D346" s="210"/>
      <c r="E346" s="219" t="s">
        <v>763</v>
      </c>
      <c r="F346" s="219" t="s">
        <v>764</v>
      </c>
      <c r="G346" s="219" t="s">
        <v>765</v>
      </c>
      <c r="H346" s="220"/>
    </row>
    <row r="347" spans="1:8" s="188" customFormat="1" ht="15" customHeight="1">
      <c r="A347" s="207"/>
      <c r="B347" s="208"/>
      <c r="C347" s="208"/>
      <c r="D347" s="210"/>
      <c r="E347" s="219" t="s">
        <v>766</v>
      </c>
      <c r="F347" s="219" t="s">
        <v>767</v>
      </c>
      <c r="G347" s="219" t="s">
        <v>768</v>
      </c>
      <c r="H347" s="220"/>
    </row>
    <row r="348" spans="1:8" s="188" customFormat="1" ht="15" customHeight="1">
      <c r="A348" s="207"/>
      <c r="B348" s="208"/>
      <c r="C348" s="208"/>
      <c r="D348" s="210"/>
      <c r="E348" s="219" t="s">
        <v>769</v>
      </c>
      <c r="F348" s="219" t="s">
        <v>770</v>
      </c>
      <c r="G348" s="219" t="s">
        <v>771</v>
      </c>
      <c r="H348" s="220"/>
    </row>
    <row r="349" spans="1:8" s="188" customFormat="1" ht="15" customHeight="1">
      <c r="A349" s="207"/>
      <c r="B349" s="208"/>
      <c r="C349" s="208"/>
      <c r="D349" s="210"/>
      <c r="E349" s="219" t="s">
        <v>772</v>
      </c>
      <c r="F349" s="219" t="s">
        <v>773</v>
      </c>
      <c r="G349" s="219" t="s">
        <v>774</v>
      </c>
      <c r="H349" s="220"/>
    </row>
    <row r="350" spans="1:8" s="188" customFormat="1" ht="15" customHeight="1">
      <c r="A350" s="207"/>
      <c r="B350" s="208"/>
      <c r="C350" s="208"/>
      <c r="D350" s="210"/>
      <c r="E350" s="219" t="s">
        <v>775</v>
      </c>
      <c r="F350" s="219" t="s">
        <v>776</v>
      </c>
      <c r="G350" s="219" t="s">
        <v>777</v>
      </c>
      <c r="H350" s="220"/>
    </row>
    <row r="351" spans="1:8" s="188" customFormat="1" ht="15" customHeight="1">
      <c r="A351" s="207"/>
      <c r="B351" s="208"/>
      <c r="C351" s="208"/>
      <c r="D351" s="210"/>
      <c r="E351" s="219" t="s">
        <v>778</v>
      </c>
      <c r="F351" s="219" t="s">
        <v>779</v>
      </c>
      <c r="G351" s="219" t="s">
        <v>780</v>
      </c>
      <c r="H351" s="220"/>
    </row>
    <row r="352" spans="1:8" s="188" customFormat="1" ht="15" customHeight="1">
      <c r="A352" s="207"/>
      <c r="B352" s="208"/>
      <c r="C352" s="208"/>
      <c r="D352" s="210"/>
      <c r="E352" s="219" t="s">
        <v>781</v>
      </c>
      <c r="F352" s="219" t="s">
        <v>782</v>
      </c>
      <c r="G352" s="219" t="s">
        <v>783</v>
      </c>
      <c r="H352" s="220"/>
    </row>
    <row r="353" spans="1:8" s="188" customFormat="1" ht="15" customHeight="1">
      <c r="A353" s="207"/>
      <c r="B353" s="208"/>
      <c r="C353" s="208"/>
      <c r="D353" s="210"/>
      <c r="E353" s="219" t="s">
        <v>784</v>
      </c>
      <c r="F353" s="219" t="s">
        <v>785</v>
      </c>
      <c r="G353" s="219" t="s">
        <v>786</v>
      </c>
      <c r="H353" s="220"/>
    </row>
    <row r="354" spans="1:8" s="188" customFormat="1" ht="15" customHeight="1">
      <c r="A354" s="207"/>
      <c r="B354" s="208"/>
      <c r="C354" s="208"/>
      <c r="D354" s="210"/>
      <c r="E354" s="219" t="s">
        <v>787</v>
      </c>
      <c r="F354" s="219" t="s">
        <v>788</v>
      </c>
      <c r="G354" s="219" t="s">
        <v>789</v>
      </c>
      <c r="H354" s="220"/>
    </row>
    <row r="355" spans="1:8" s="188" customFormat="1" ht="15" customHeight="1">
      <c r="A355" s="207"/>
      <c r="B355" s="208"/>
      <c r="C355" s="208"/>
      <c r="D355" s="210"/>
      <c r="E355" s="219" t="s">
        <v>790</v>
      </c>
      <c r="F355" s="219" t="s">
        <v>791</v>
      </c>
      <c r="G355" s="219" t="s">
        <v>792</v>
      </c>
      <c r="H355" s="220"/>
    </row>
    <row r="356" spans="1:8" s="188" customFormat="1" ht="15" customHeight="1">
      <c r="A356" s="207"/>
      <c r="B356" s="208"/>
      <c r="C356" s="208"/>
      <c r="D356" s="210"/>
      <c r="E356" s="219" t="s">
        <v>793</v>
      </c>
      <c r="F356" s="219" t="s">
        <v>794</v>
      </c>
      <c r="G356" s="219" t="s">
        <v>795</v>
      </c>
      <c r="H356" s="220"/>
    </row>
    <row r="357" spans="1:8" s="188" customFormat="1" ht="15" customHeight="1">
      <c r="A357" s="207"/>
      <c r="B357" s="208"/>
      <c r="C357" s="208"/>
      <c r="D357" s="210"/>
      <c r="E357" s="219" t="s">
        <v>796</v>
      </c>
      <c r="F357" s="219" t="s">
        <v>797</v>
      </c>
      <c r="G357" s="219" t="s">
        <v>798</v>
      </c>
      <c r="H357" s="220"/>
    </row>
    <row r="358" spans="1:8" s="188" customFormat="1" ht="15" customHeight="1">
      <c r="A358" s="207"/>
      <c r="B358" s="208"/>
      <c r="C358" s="208"/>
      <c r="D358" s="210"/>
      <c r="E358" s="219" t="s">
        <v>799</v>
      </c>
      <c r="F358" s="219" t="s">
        <v>800</v>
      </c>
      <c r="G358" s="219" t="s">
        <v>801</v>
      </c>
      <c r="H358" s="220"/>
    </row>
    <row r="359" spans="1:8" s="188" customFormat="1" ht="15" customHeight="1">
      <c r="A359" s="207"/>
      <c r="B359" s="208"/>
      <c r="C359" s="208"/>
      <c r="D359" s="210"/>
      <c r="E359" s="219" t="s">
        <v>802</v>
      </c>
      <c r="F359" s="219" t="s">
        <v>803</v>
      </c>
      <c r="G359" s="219" t="s">
        <v>804</v>
      </c>
      <c r="H359" s="220"/>
    </row>
    <row r="360" spans="1:8" s="188" customFormat="1" ht="15" customHeight="1">
      <c r="A360" s="207"/>
      <c r="B360" s="208"/>
      <c r="C360" s="208"/>
      <c r="D360" s="210"/>
      <c r="E360" s="219" t="s">
        <v>805</v>
      </c>
      <c r="F360" s="219" t="s">
        <v>806</v>
      </c>
      <c r="G360" s="219" t="s">
        <v>807</v>
      </c>
      <c r="H360" s="220"/>
    </row>
    <row r="361" spans="1:8" s="188" customFormat="1" ht="15" customHeight="1">
      <c r="A361" s="207"/>
      <c r="B361" s="208"/>
      <c r="C361" s="208"/>
      <c r="D361" s="210"/>
      <c r="E361" s="219" t="s">
        <v>808</v>
      </c>
      <c r="F361" s="219" t="s">
        <v>809</v>
      </c>
      <c r="G361" s="219" t="s">
        <v>810</v>
      </c>
      <c r="H361" s="220"/>
    </row>
    <row r="362" spans="1:8" s="188" customFormat="1" ht="15" customHeight="1">
      <c r="A362" s="207"/>
      <c r="B362" s="208"/>
      <c r="C362" s="208"/>
      <c r="D362" s="210"/>
      <c r="E362" s="219" t="s">
        <v>811</v>
      </c>
      <c r="F362" s="219" t="s">
        <v>812</v>
      </c>
      <c r="G362" s="219" t="s">
        <v>813</v>
      </c>
      <c r="H362" s="220"/>
    </row>
    <row r="363" spans="1:8" s="188" customFormat="1" ht="15" customHeight="1">
      <c r="A363" s="207"/>
      <c r="B363" s="208"/>
      <c r="C363" s="208"/>
      <c r="D363" s="210"/>
      <c r="E363" s="219" t="s">
        <v>814</v>
      </c>
      <c r="F363" s="219" t="s">
        <v>815</v>
      </c>
      <c r="G363" s="219" t="s">
        <v>816</v>
      </c>
      <c r="H363" s="220"/>
    </row>
    <row r="364" spans="1:8" s="188" customFormat="1" ht="15" customHeight="1">
      <c r="A364" s="207"/>
      <c r="B364" s="208"/>
      <c r="C364" s="208"/>
      <c r="D364" s="210"/>
      <c r="E364" s="219" t="s">
        <v>817</v>
      </c>
      <c r="F364" s="219" t="s">
        <v>818</v>
      </c>
      <c r="G364" s="219" t="s">
        <v>819</v>
      </c>
      <c r="H364" s="220"/>
    </row>
    <row r="365" spans="1:8" s="188" customFormat="1" ht="15" customHeight="1">
      <c r="A365" s="207"/>
      <c r="B365" s="208"/>
      <c r="C365" s="208"/>
      <c r="D365" s="210"/>
      <c r="E365" s="219" t="s">
        <v>820</v>
      </c>
      <c r="F365" s="219" t="s">
        <v>821</v>
      </c>
      <c r="G365" s="219" t="s">
        <v>822</v>
      </c>
      <c r="H365" s="220"/>
    </row>
    <row r="366" spans="1:8" s="188" customFormat="1" ht="15" customHeight="1">
      <c r="A366" s="207"/>
      <c r="B366" s="208"/>
      <c r="C366" s="208"/>
      <c r="D366" s="210"/>
      <c r="E366" s="219" t="s">
        <v>823</v>
      </c>
      <c r="F366" s="219" t="s">
        <v>824</v>
      </c>
      <c r="G366" s="219" t="s">
        <v>825</v>
      </c>
      <c r="H366" s="220"/>
    </row>
    <row r="367" spans="1:8" s="188" customFormat="1" ht="15" customHeight="1">
      <c r="A367" s="207"/>
      <c r="B367" s="208"/>
      <c r="C367" s="208"/>
      <c r="D367" s="210"/>
      <c r="E367" s="219" t="s">
        <v>295</v>
      </c>
      <c r="F367" s="219" t="s">
        <v>826</v>
      </c>
      <c r="G367" s="219" t="s">
        <v>827</v>
      </c>
      <c r="H367" s="220"/>
    </row>
    <row r="368" spans="1:8" s="188" customFormat="1" ht="15" customHeight="1">
      <c r="A368" s="207"/>
      <c r="B368" s="208"/>
      <c r="C368" s="208"/>
      <c r="D368" s="210"/>
      <c r="E368" s="219" t="s">
        <v>828</v>
      </c>
      <c r="F368" s="219" t="s">
        <v>829</v>
      </c>
      <c r="G368" s="219" t="s">
        <v>830</v>
      </c>
      <c r="H368" s="220"/>
    </row>
    <row r="369" spans="1:8" s="188" customFormat="1" ht="15" customHeight="1">
      <c r="A369" s="207"/>
      <c r="B369" s="208"/>
      <c r="C369" s="208"/>
      <c r="D369" s="210"/>
      <c r="E369" s="219" t="s">
        <v>831</v>
      </c>
      <c r="F369" s="219" t="s">
        <v>832</v>
      </c>
      <c r="G369" s="219" t="s">
        <v>833</v>
      </c>
      <c r="H369" s="220"/>
    </row>
    <row r="370" spans="1:8" s="188" customFormat="1" ht="15" customHeight="1">
      <c r="A370" s="207"/>
      <c r="B370" s="208"/>
      <c r="C370" s="208"/>
      <c r="D370" s="210"/>
      <c r="E370" s="219" t="s">
        <v>834</v>
      </c>
      <c r="F370" s="219" t="s">
        <v>835</v>
      </c>
      <c r="G370" s="230"/>
      <c r="H370" s="220"/>
    </row>
    <row r="371" spans="1:8" s="188" customFormat="1" ht="15" customHeight="1">
      <c r="A371" s="207"/>
      <c r="B371" s="208"/>
      <c r="C371" s="208"/>
      <c r="D371" s="210"/>
      <c r="E371" s="219" t="s">
        <v>836</v>
      </c>
      <c r="F371" s="219" t="s">
        <v>837</v>
      </c>
      <c r="G371" s="230"/>
      <c r="H371" s="220"/>
    </row>
    <row r="372" spans="1:8" s="188" customFormat="1" ht="17.25" customHeight="1">
      <c r="A372" s="207"/>
      <c r="B372" s="208"/>
      <c r="C372" s="208">
        <v>2550</v>
      </c>
      <c r="D372" s="208"/>
      <c r="E372" s="419" t="s">
        <v>838</v>
      </c>
      <c r="F372" s="419"/>
      <c r="G372" s="419"/>
      <c r="H372" s="209"/>
    </row>
    <row r="373" spans="1:8" s="188" customFormat="1" ht="51.75" customHeight="1">
      <c r="A373" s="207"/>
      <c r="B373" s="208"/>
      <c r="C373" s="208"/>
      <c r="D373" s="210">
        <v>2551</v>
      </c>
      <c r="E373" s="430" t="s">
        <v>839</v>
      </c>
      <c r="F373" s="430"/>
      <c r="G373" s="430"/>
      <c r="H373" s="211"/>
    </row>
    <row r="374" spans="1:8" s="188" customFormat="1" ht="15" customHeight="1">
      <c r="A374" s="207"/>
      <c r="B374" s="208"/>
      <c r="C374" s="208"/>
      <c r="D374" s="210"/>
      <c r="E374" s="219" t="s">
        <v>840</v>
      </c>
      <c r="F374" s="219" t="s">
        <v>841</v>
      </c>
      <c r="G374" s="219" t="s">
        <v>842</v>
      </c>
      <c r="H374" s="220"/>
    </row>
    <row r="375" spans="1:8" s="188" customFormat="1" ht="15" customHeight="1">
      <c r="A375" s="207"/>
      <c r="B375" s="208"/>
      <c r="C375" s="208"/>
      <c r="D375" s="210"/>
      <c r="E375" s="219" t="s">
        <v>843</v>
      </c>
      <c r="F375" s="219" t="s">
        <v>844</v>
      </c>
      <c r="G375" s="219" t="s">
        <v>845</v>
      </c>
      <c r="H375" s="220"/>
    </row>
    <row r="376" spans="1:8" s="188" customFormat="1" ht="15" customHeight="1">
      <c r="A376" s="207"/>
      <c r="B376" s="208"/>
      <c r="C376" s="208"/>
      <c r="D376" s="210"/>
      <c r="E376" s="219" t="s">
        <v>846</v>
      </c>
      <c r="F376" s="219" t="s">
        <v>847</v>
      </c>
      <c r="G376" s="219" t="s">
        <v>848</v>
      </c>
      <c r="H376" s="220"/>
    </row>
    <row r="377" spans="1:8" s="188" customFormat="1" ht="15" customHeight="1">
      <c r="A377" s="207"/>
      <c r="B377" s="208"/>
      <c r="C377" s="208"/>
      <c r="D377" s="210"/>
      <c r="E377" s="219" t="s">
        <v>849</v>
      </c>
      <c r="F377" s="219" t="s">
        <v>850</v>
      </c>
      <c r="G377" s="219" t="s">
        <v>851</v>
      </c>
      <c r="H377" s="220"/>
    </row>
    <row r="378" spans="1:8" s="188" customFormat="1" ht="15" customHeight="1">
      <c r="A378" s="207"/>
      <c r="B378" s="208"/>
      <c r="C378" s="208"/>
      <c r="D378" s="210"/>
      <c r="E378" s="219" t="s">
        <v>852</v>
      </c>
      <c r="F378" s="219" t="s">
        <v>853</v>
      </c>
      <c r="G378" s="219" t="s">
        <v>854</v>
      </c>
      <c r="H378" s="220"/>
    </row>
    <row r="379" spans="1:8" s="188" customFormat="1" ht="15" customHeight="1">
      <c r="A379" s="207"/>
      <c r="B379" s="208"/>
      <c r="C379" s="208"/>
      <c r="D379" s="210"/>
      <c r="E379" s="219" t="s">
        <v>855</v>
      </c>
      <c r="F379" s="219" t="s">
        <v>856</v>
      </c>
      <c r="G379" s="219" t="s">
        <v>857</v>
      </c>
      <c r="H379" s="220"/>
    </row>
    <row r="380" spans="1:8" s="188" customFormat="1" ht="15" customHeight="1">
      <c r="A380" s="207"/>
      <c r="B380" s="208"/>
      <c r="C380" s="208"/>
      <c r="D380" s="210"/>
      <c r="E380" s="219" t="s">
        <v>858</v>
      </c>
      <c r="F380" s="219" t="s">
        <v>859</v>
      </c>
      <c r="G380" s="219" t="s">
        <v>860</v>
      </c>
      <c r="H380" s="220"/>
    </row>
    <row r="381" spans="1:8" s="188" customFormat="1" ht="15" customHeight="1">
      <c r="A381" s="207"/>
      <c r="B381" s="208"/>
      <c r="C381" s="208"/>
      <c r="D381" s="210"/>
      <c r="E381" s="219" t="s">
        <v>861</v>
      </c>
      <c r="F381" s="219" t="s">
        <v>862</v>
      </c>
      <c r="G381" s="219" t="s">
        <v>863</v>
      </c>
      <c r="H381" s="220"/>
    </row>
    <row r="382" spans="1:8" s="188" customFormat="1" ht="15" customHeight="1">
      <c r="A382" s="207"/>
      <c r="B382" s="208"/>
      <c r="C382" s="208"/>
      <c r="D382" s="210"/>
      <c r="E382" s="219" t="s">
        <v>864</v>
      </c>
      <c r="F382" s="219" t="s">
        <v>865</v>
      </c>
      <c r="G382" s="219" t="s">
        <v>866</v>
      </c>
      <c r="H382" s="220"/>
    </row>
    <row r="383" spans="1:8" s="188" customFormat="1" ht="15" customHeight="1">
      <c r="A383" s="207"/>
      <c r="B383" s="208"/>
      <c r="C383" s="208"/>
      <c r="D383" s="210"/>
      <c r="E383" s="219" t="s">
        <v>867</v>
      </c>
      <c r="F383" s="219" t="s">
        <v>868</v>
      </c>
      <c r="G383" s="219" t="s">
        <v>744</v>
      </c>
      <c r="H383" s="220"/>
    </row>
    <row r="384" spans="1:8" s="188" customFormat="1" ht="15" customHeight="1">
      <c r="A384" s="207"/>
      <c r="B384" s="208"/>
      <c r="C384" s="208"/>
      <c r="D384" s="210"/>
      <c r="E384" s="219" t="s">
        <v>869</v>
      </c>
      <c r="F384" s="219" t="s">
        <v>870</v>
      </c>
      <c r="G384" s="219" t="s">
        <v>871</v>
      </c>
      <c r="H384" s="220"/>
    </row>
    <row r="385" spans="1:8" s="188" customFormat="1" ht="26.25" customHeight="1">
      <c r="A385" s="207"/>
      <c r="B385" s="208"/>
      <c r="C385" s="208"/>
      <c r="D385" s="210"/>
      <c r="E385" s="219" t="s">
        <v>872</v>
      </c>
      <c r="F385" s="219" t="s">
        <v>873</v>
      </c>
      <c r="G385" s="219" t="s">
        <v>874</v>
      </c>
      <c r="H385" s="220"/>
    </row>
    <row r="386" spans="1:8" s="188" customFormat="1" ht="15" customHeight="1">
      <c r="A386" s="207"/>
      <c r="B386" s="208"/>
      <c r="C386" s="208"/>
      <c r="D386" s="210"/>
      <c r="E386" s="219" t="s">
        <v>875</v>
      </c>
      <c r="F386" s="219" t="s">
        <v>876</v>
      </c>
      <c r="G386" s="219" t="s">
        <v>877</v>
      </c>
      <c r="H386" s="220"/>
    </row>
    <row r="387" spans="1:8" s="188" customFormat="1" ht="15" customHeight="1">
      <c r="A387" s="207"/>
      <c r="B387" s="208"/>
      <c r="C387" s="208"/>
      <c r="D387" s="210"/>
      <c r="E387" s="219" t="s">
        <v>878</v>
      </c>
      <c r="F387" s="219" t="s">
        <v>879</v>
      </c>
      <c r="G387" s="219" t="s">
        <v>880</v>
      </c>
      <c r="H387" s="220"/>
    </row>
    <row r="388" spans="1:8" s="188" customFormat="1" ht="15" customHeight="1">
      <c r="A388" s="207"/>
      <c r="B388" s="208"/>
      <c r="C388" s="208"/>
      <c r="D388" s="210"/>
      <c r="E388" s="219" t="s">
        <v>881</v>
      </c>
      <c r="F388" s="219" t="s">
        <v>882</v>
      </c>
      <c r="G388" s="219" t="s">
        <v>883</v>
      </c>
      <c r="H388" s="220"/>
    </row>
    <row r="389" spans="1:8" s="188" customFormat="1" ht="15" customHeight="1">
      <c r="A389" s="207"/>
      <c r="B389" s="208"/>
      <c r="C389" s="208"/>
      <c r="D389" s="210"/>
      <c r="E389" s="219" t="s">
        <v>884</v>
      </c>
      <c r="F389" s="219" t="s">
        <v>885</v>
      </c>
      <c r="G389" s="219" t="s">
        <v>886</v>
      </c>
      <c r="H389" s="220"/>
    </row>
    <row r="390" spans="1:8" s="188" customFormat="1" ht="15" customHeight="1">
      <c r="A390" s="207"/>
      <c r="B390" s="208"/>
      <c r="C390" s="208"/>
      <c r="D390" s="210"/>
      <c r="E390" s="219" t="s">
        <v>887</v>
      </c>
      <c r="F390" s="219" t="s">
        <v>888</v>
      </c>
      <c r="G390" s="219" t="s">
        <v>889</v>
      </c>
      <c r="H390" s="220"/>
    </row>
    <row r="391" spans="1:8" s="188" customFormat="1" ht="15" customHeight="1">
      <c r="A391" s="207"/>
      <c r="B391" s="208"/>
      <c r="C391" s="208"/>
      <c r="D391" s="210"/>
      <c r="E391" s="219" t="s">
        <v>890</v>
      </c>
      <c r="F391" s="219" t="s">
        <v>891</v>
      </c>
      <c r="G391" s="219" t="s">
        <v>892</v>
      </c>
      <c r="H391" s="220"/>
    </row>
    <row r="392" spans="1:8" s="188" customFormat="1" ht="15" customHeight="1">
      <c r="A392" s="207"/>
      <c r="B392" s="208"/>
      <c r="C392" s="208"/>
      <c r="D392" s="210"/>
      <c r="E392" s="219" t="s">
        <v>893</v>
      </c>
      <c r="F392" s="219" t="s">
        <v>894</v>
      </c>
      <c r="G392" s="219" t="s">
        <v>895</v>
      </c>
      <c r="H392" s="220"/>
    </row>
    <row r="393" spans="1:8" s="188" customFormat="1" ht="15" customHeight="1">
      <c r="A393" s="207"/>
      <c r="B393" s="208"/>
      <c r="C393" s="208"/>
      <c r="D393" s="210"/>
      <c r="E393" s="219" t="s">
        <v>896</v>
      </c>
      <c r="F393" s="219" t="s">
        <v>897</v>
      </c>
      <c r="G393" s="219" t="s">
        <v>898</v>
      </c>
      <c r="H393" s="220"/>
    </row>
    <row r="394" spans="1:8" s="188" customFormat="1" ht="15" customHeight="1">
      <c r="A394" s="207"/>
      <c r="B394" s="208"/>
      <c r="C394" s="208"/>
      <c r="D394" s="210"/>
      <c r="E394" s="219" t="s">
        <v>899</v>
      </c>
      <c r="F394" s="219" t="s">
        <v>900</v>
      </c>
      <c r="G394" s="219" t="s">
        <v>901</v>
      </c>
      <c r="H394" s="220"/>
    </row>
    <row r="395" spans="1:8" s="188" customFormat="1" ht="15" customHeight="1">
      <c r="A395" s="207"/>
      <c r="B395" s="208"/>
      <c r="C395" s="208"/>
      <c r="D395" s="210"/>
      <c r="E395" s="219" t="s">
        <v>902</v>
      </c>
      <c r="F395" s="219" t="s">
        <v>903</v>
      </c>
      <c r="G395" s="219" t="s">
        <v>904</v>
      </c>
      <c r="H395" s="220"/>
    </row>
    <row r="396" spans="1:8" s="188" customFormat="1" ht="15" customHeight="1">
      <c r="A396" s="207"/>
      <c r="B396" s="208"/>
      <c r="C396" s="208"/>
      <c r="D396" s="210"/>
      <c r="E396" s="219" t="s">
        <v>905</v>
      </c>
      <c r="F396" s="219" t="s">
        <v>906</v>
      </c>
      <c r="G396" s="219" t="s">
        <v>907</v>
      </c>
      <c r="H396" s="220"/>
    </row>
    <row r="397" spans="1:8" s="188" customFormat="1" ht="15" customHeight="1">
      <c r="A397" s="207"/>
      <c r="B397" s="208"/>
      <c r="C397" s="208"/>
      <c r="D397" s="210"/>
      <c r="E397" s="219" t="s">
        <v>908</v>
      </c>
      <c r="F397" s="219" t="s">
        <v>909</v>
      </c>
      <c r="G397" s="219" t="s">
        <v>910</v>
      </c>
      <c r="H397" s="220"/>
    </row>
    <row r="398" spans="1:8" s="188" customFormat="1" ht="15" customHeight="1">
      <c r="A398" s="207"/>
      <c r="B398" s="208"/>
      <c r="C398" s="208"/>
      <c r="D398" s="210"/>
      <c r="E398" s="219" t="s">
        <v>911</v>
      </c>
      <c r="F398" s="219" t="s">
        <v>912</v>
      </c>
      <c r="G398" s="219" t="s">
        <v>913</v>
      </c>
      <c r="H398" s="220"/>
    </row>
    <row r="399" spans="1:8" s="188" customFormat="1" ht="15" customHeight="1">
      <c r="A399" s="207"/>
      <c r="B399" s="208"/>
      <c r="C399" s="208"/>
      <c r="D399" s="210"/>
      <c r="E399" s="219" t="s">
        <v>914</v>
      </c>
      <c r="F399" s="219" t="s">
        <v>915</v>
      </c>
      <c r="G399" s="219" t="s">
        <v>916</v>
      </c>
      <c r="H399" s="220"/>
    </row>
    <row r="400" spans="1:8" s="188" customFormat="1" ht="15" customHeight="1">
      <c r="A400" s="207"/>
      <c r="B400" s="208"/>
      <c r="C400" s="208"/>
      <c r="D400" s="210"/>
      <c r="E400" s="219" t="s">
        <v>917</v>
      </c>
      <c r="F400" s="219" t="s">
        <v>918</v>
      </c>
      <c r="G400" s="219" t="s">
        <v>919</v>
      </c>
      <c r="H400" s="220"/>
    </row>
    <row r="401" spans="1:8" s="188" customFormat="1" ht="15" customHeight="1">
      <c r="A401" s="207"/>
      <c r="B401" s="208"/>
      <c r="C401" s="208"/>
      <c r="D401" s="210"/>
      <c r="E401" s="219" t="s">
        <v>920</v>
      </c>
      <c r="F401" s="219" t="s">
        <v>921</v>
      </c>
      <c r="G401" s="219" t="s">
        <v>922</v>
      </c>
      <c r="H401" s="220"/>
    </row>
    <row r="402" spans="1:8" s="188" customFormat="1" ht="15" customHeight="1">
      <c r="A402" s="207"/>
      <c r="B402" s="208"/>
      <c r="C402" s="208"/>
      <c r="D402" s="210"/>
      <c r="E402" s="219" t="s">
        <v>923</v>
      </c>
      <c r="F402" s="219" t="s">
        <v>924</v>
      </c>
      <c r="G402" s="219" t="s">
        <v>925</v>
      </c>
      <c r="H402" s="220"/>
    </row>
    <row r="403" spans="1:8" s="188" customFormat="1" ht="15" customHeight="1">
      <c r="A403" s="207"/>
      <c r="B403" s="208"/>
      <c r="C403" s="208"/>
      <c r="D403" s="210"/>
      <c r="E403" s="219" t="s">
        <v>926</v>
      </c>
      <c r="F403" s="219" t="s">
        <v>927</v>
      </c>
      <c r="G403" s="219" t="s">
        <v>928</v>
      </c>
      <c r="H403" s="220"/>
    </row>
    <row r="404" spans="1:8" s="188" customFormat="1" ht="15" customHeight="1">
      <c r="A404" s="207"/>
      <c r="B404" s="208"/>
      <c r="C404" s="208"/>
      <c r="D404" s="210"/>
      <c r="E404" s="219" t="s">
        <v>929</v>
      </c>
      <c r="F404" s="219" t="s">
        <v>930</v>
      </c>
      <c r="G404" s="219" t="s">
        <v>931</v>
      </c>
      <c r="H404" s="220"/>
    </row>
    <row r="405" spans="1:8" s="188" customFormat="1" ht="15" customHeight="1">
      <c r="A405" s="207"/>
      <c r="B405" s="208"/>
      <c r="C405" s="208"/>
      <c r="D405" s="210"/>
      <c r="E405" s="219" t="s">
        <v>932</v>
      </c>
      <c r="F405" s="219" t="s">
        <v>933</v>
      </c>
      <c r="G405" s="219" t="s">
        <v>934</v>
      </c>
      <c r="H405" s="220"/>
    </row>
    <row r="406" spans="1:8" s="188" customFormat="1" ht="15" customHeight="1">
      <c r="A406" s="207"/>
      <c r="B406" s="208"/>
      <c r="C406" s="208"/>
      <c r="D406" s="210"/>
      <c r="E406" s="219" t="s">
        <v>935</v>
      </c>
      <c r="F406" s="219" t="s">
        <v>936</v>
      </c>
      <c r="G406" s="219" t="s">
        <v>937</v>
      </c>
      <c r="H406" s="220"/>
    </row>
    <row r="407" spans="1:8" s="188" customFormat="1" ht="15" customHeight="1">
      <c r="A407" s="207"/>
      <c r="B407" s="208"/>
      <c r="C407" s="208"/>
      <c r="D407" s="210"/>
      <c r="E407" s="219" t="s">
        <v>938</v>
      </c>
      <c r="F407" s="219" t="s">
        <v>939</v>
      </c>
      <c r="G407" s="219" t="s">
        <v>940</v>
      </c>
      <c r="H407" s="220"/>
    </row>
    <row r="408" spans="1:8" s="188" customFormat="1" ht="15" customHeight="1">
      <c r="A408" s="207"/>
      <c r="B408" s="208"/>
      <c r="C408" s="208"/>
      <c r="D408" s="210"/>
      <c r="E408" s="219" t="s">
        <v>941</v>
      </c>
      <c r="F408" s="219" t="s">
        <v>942</v>
      </c>
      <c r="G408" s="219" t="s">
        <v>943</v>
      </c>
      <c r="H408" s="220"/>
    </row>
    <row r="409" spans="1:8" s="188" customFormat="1" ht="15" customHeight="1">
      <c r="A409" s="207"/>
      <c r="B409" s="208"/>
      <c r="C409" s="208"/>
      <c r="D409" s="210"/>
      <c r="E409" s="219" t="s">
        <v>944</v>
      </c>
      <c r="F409" s="219" t="s">
        <v>945</v>
      </c>
      <c r="G409" s="219" t="s">
        <v>946</v>
      </c>
      <c r="H409" s="220"/>
    </row>
    <row r="410" spans="1:8" s="188" customFormat="1" ht="15" customHeight="1">
      <c r="A410" s="207"/>
      <c r="B410" s="208"/>
      <c r="C410" s="208"/>
      <c r="D410" s="210"/>
      <c r="E410" s="219" t="s">
        <v>947</v>
      </c>
      <c r="F410" s="219" t="s">
        <v>948</v>
      </c>
      <c r="G410" s="219" t="s">
        <v>949</v>
      </c>
      <c r="H410" s="220"/>
    </row>
    <row r="411" spans="1:8" s="188" customFormat="1" ht="15" customHeight="1">
      <c r="A411" s="207"/>
      <c r="B411" s="208"/>
      <c r="C411" s="208"/>
      <c r="D411" s="210"/>
      <c r="E411" s="219" t="s">
        <v>950</v>
      </c>
      <c r="F411" s="219" t="s">
        <v>951</v>
      </c>
      <c r="G411" s="219" t="s">
        <v>952</v>
      </c>
      <c r="H411" s="220"/>
    </row>
    <row r="412" spans="1:8" s="188" customFormat="1" ht="15" customHeight="1">
      <c r="A412" s="207"/>
      <c r="B412" s="208"/>
      <c r="C412" s="208"/>
      <c r="D412" s="210"/>
      <c r="E412" s="219" t="s">
        <v>953</v>
      </c>
      <c r="F412" s="219" t="s">
        <v>954</v>
      </c>
      <c r="G412" s="219" t="s">
        <v>955</v>
      </c>
      <c r="H412" s="220"/>
    </row>
    <row r="413" spans="1:8" s="188" customFormat="1" ht="15" customHeight="1">
      <c r="A413" s="207"/>
      <c r="B413" s="208"/>
      <c r="C413" s="208"/>
      <c r="D413" s="210"/>
      <c r="E413" s="219" t="s">
        <v>956</v>
      </c>
      <c r="F413" s="219" t="s">
        <v>957</v>
      </c>
      <c r="G413" s="219" t="s">
        <v>958</v>
      </c>
      <c r="H413" s="220"/>
    </row>
    <row r="414" spans="1:8" s="188" customFormat="1" ht="15" customHeight="1">
      <c r="A414" s="207"/>
      <c r="B414" s="208"/>
      <c r="C414" s="208"/>
      <c r="D414" s="210"/>
      <c r="E414" s="219" t="s">
        <v>959</v>
      </c>
      <c r="F414" s="219" t="s">
        <v>960</v>
      </c>
      <c r="G414" s="219" t="s">
        <v>961</v>
      </c>
      <c r="H414" s="220"/>
    </row>
    <row r="415" spans="1:8" s="188" customFormat="1" ht="15" customHeight="1">
      <c r="A415" s="207"/>
      <c r="B415" s="208"/>
      <c r="C415" s="208"/>
      <c r="D415" s="210"/>
      <c r="E415" s="219" t="s">
        <v>962</v>
      </c>
      <c r="F415" s="219" t="s">
        <v>963</v>
      </c>
      <c r="G415" s="219" t="s">
        <v>964</v>
      </c>
      <c r="H415" s="220"/>
    </row>
    <row r="416" spans="1:8" s="188" customFormat="1" ht="15" customHeight="1">
      <c r="A416" s="207"/>
      <c r="B416" s="208"/>
      <c r="C416" s="208"/>
      <c r="D416" s="210"/>
      <c r="E416" s="219" t="s">
        <v>965</v>
      </c>
      <c r="F416" s="219" t="s">
        <v>966</v>
      </c>
      <c r="G416" s="219" t="s">
        <v>967</v>
      </c>
      <c r="H416" s="220"/>
    </row>
    <row r="417" spans="1:8" s="188" customFormat="1" ht="25.5" customHeight="1">
      <c r="A417" s="207"/>
      <c r="B417" s="208"/>
      <c r="C417" s="208"/>
      <c r="D417" s="210"/>
      <c r="E417" s="219" t="s">
        <v>968</v>
      </c>
      <c r="F417" s="219" t="s">
        <v>969</v>
      </c>
      <c r="G417" s="219" t="s">
        <v>970</v>
      </c>
      <c r="H417" s="220"/>
    </row>
    <row r="418" spans="1:8" s="188" customFormat="1" ht="24.75" customHeight="1">
      <c r="A418" s="207"/>
      <c r="B418" s="208"/>
      <c r="C418" s="208"/>
      <c r="D418" s="210"/>
      <c r="E418" s="219" t="s">
        <v>971</v>
      </c>
      <c r="F418" s="219" t="s">
        <v>972</v>
      </c>
      <c r="G418" s="219" t="s">
        <v>973</v>
      </c>
      <c r="H418" s="220"/>
    </row>
    <row r="419" spans="1:8" s="188" customFormat="1" ht="24" customHeight="1">
      <c r="A419" s="207"/>
      <c r="B419" s="208"/>
      <c r="C419" s="208"/>
      <c r="D419" s="210"/>
      <c r="E419" s="219" t="s">
        <v>974</v>
      </c>
      <c r="F419" s="219" t="s">
        <v>975</v>
      </c>
      <c r="G419" s="219" t="s">
        <v>976</v>
      </c>
      <c r="H419" s="220"/>
    </row>
    <row r="420" spans="1:8" s="188" customFormat="1" ht="15" customHeight="1">
      <c r="A420" s="207"/>
      <c r="B420" s="208"/>
      <c r="C420" s="208"/>
      <c r="D420" s="210"/>
      <c r="E420" s="219" t="s">
        <v>977</v>
      </c>
      <c r="F420" s="219" t="s">
        <v>978</v>
      </c>
      <c r="G420" s="219" t="s">
        <v>979</v>
      </c>
      <c r="H420" s="220"/>
    </row>
    <row r="421" spans="1:8" s="188" customFormat="1" ht="15" customHeight="1">
      <c r="A421" s="207"/>
      <c r="B421" s="208"/>
      <c r="C421" s="208"/>
      <c r="D421" s="210"/>
      <c r="E421" s="219" t="s">
        <v>980</v>
      </c>
      <c r="F421" s="219" t="s">
        <v>981</v>
      </c>
      <c r="G421" s="219" t="s">
        <v>982</v>
      </c>
      <c r="H421" s="220"/>
    </row>
    <row r="422" spans="1:8" s="188" customFormat="1" ht="15" customHeight="1">
      <c r="A422" s="207"/>
      <c r="B422" s="208"/>
      <c r="C422" s="208"/>
      <c r="D422" s="210"/>
      <c r="E422" s="219" t="s">
        <v>983</v>
      </c>
      <c r="F422" s="219" t="s">
        <v>723</v>
      </c>
      <c r="G422" s="219" t="s">
        <v>984</v>
      </c>
      <c r="H422" s="220"/>
    </row>
    <row r="423" spans="1:8" s="188" customFormat="1" ht="15" customHeight="1">
      <c r="A423" s="207"/>
      <c r="B423" s="208"/>
      <c r="C423" s="208"/>
      <c r="D423" s="210"/>
      <c r="E423" s="219" t="s">
        <v>985</v>
      </c>
      <c r="F423" s="219" t="s">
        <v>986</v>
      </c>
      <c r="G423" s="219" t="s">
        <v>987</v>
      </c>
      <c r="H423" s="220"/>
    </row>
    <row r="424" spans="1:8" s="188" customFormat="1" ht="15" customHeight="1">
      <c r="A424" s="207"/>
      <c r="B424" s="208"/>
      <c r="C424" s="208"/>
      <c r="D424" s="210"/>
      <c r="E424" s="219" t="s">
        <v>988</v>
      </c>
      <c r="F424" s="219" t="s">
        <v>989</v>
      </c>
      <c r="G424" s="219" t="s">
        <v>990</v>
      </c>
      <c r="H424" s="220"/>
    </row>
    <row r="425" spans="1:8" s="188" customFormat="1" ht="15" customHeight="1">
      <c r="A425" s="207"/>
      <c r="B425" s="208"/>
      <c r="C425" s="208"/>
      <c r="D425" s="210"/>
      <c r="E425" s="219" t="s">
        <v>991</v>
      </c>
      <c r="F425" s="219" t="s">
        <v>992</v>
      </c>
      <c r="G425" s="219" t="s">
        <v>993</v>
      </c>
      <c r="H425" s="220"/>
    </row>
    <row r="426" spans="1:8" s="188" customFormat="1" ht="15" customHeight="1">
      <c r="A426" s="207"/>
      <c r="B426" s="208"/>
      <c r="C426" s="208"/>
      <c r="D426" s="210"/>
      <c r="E426" s="219" t="s">
        <v>994</v>
      </c>
      <c r="F426" s="219" t="s">
        <v>995</v>
      </c>
      <c r="G426" s="219" t="s">
        <v>996</v>
      </c>
      <c r="H426" s="220"/>
    </row>
    <row r="427" spans="1:8" s="188" customFormat="1" ht="15" customHeight="1">
      <c r="A427" s="207"/>
      <c r="B427" s="208"/>
      <c r="C427" s="208"/>
      <c r="D427" s="210"/>
      <c r="E427" s="219" t="s">
        <v>997</v>
      </c>
      <c r="F427" s="219" t="s">
        <v>998</v>
      </c>
      <c r="G427" s="219" t="s">
        <v>999</v>
      </c>
      <c r="H427" s="220"/>
    </row>
    <row r="428" spans="1:8" s="188" customFormat="1" ht="15" customHeight="1">
      <c r="A428" s="207"/>
      <c r="B428" s="208"/>
      <c r="C428" s="208"/>
      <c r="D428" s="210"/>
      <c r="E428" s="219" t="s">
        <v>1000</v>
      </c>
      <c r="F428" s="219" t="s">
        <v>1001</v>
      </c>
      <c r="G428" s="219" t="s">
        <v>1002</v>
      </c>
      <c r="H428" s="220"/>
    </row>
    <row r="429" spans="1:8" s="188" customFormat="1" ht="15" customHeight="1">
      <c r="A429" s="207"/>
      <c r="B429" s="208"/>
      <c r="C429" s="208"/>
      <c r="D429" s="210"/>
      <c r="E429" s="219" t="s">
        <v>1003</v>
      </c>
      <c r="F429" s="219"/>
      <c r="G429" s="219"/>
      <c r="H429" s="220"/>
    </row>
    <row r="430" spans="1:8" s="188" customFormat="1" ht="17.25" customHeight="1">
      <c r="A430" s="207"/>
      <c r="B430" s="208"/>
      <c r="C430" s="208">
        <v>2560</v>
      </c>
      <c r="D430" s="208"/>
      <c r="E430" s="419" t="s">
        <v>1004</v>
      </c>
      <c r="F430" s="419"/>
      <c r="G430" s="419"/>
      <c r="H430" s="209"/>
    </row>
    <row r="431" spans="1:8" s="188" customFormat="1" ht="39.75" customHeight="1">
      <c r="A431" s="207"/>
      <c r="B431" s="208"/>
      <c r="C431" s="208"/>
      <c r="D431" s="210">
        <v>2561</v>
      </c>
      <c r="E431" s="430" t="s">
        <v>1005</v>
      </c>
      <c r="F431" s="430"/>
      <c r="G431" s="430"/>
      <c r="H431" s="211"/>
    </row>
    <row r="432" spans="1:8" s="188" customFormat="1" ht="17.25" customHeight="1">
      <c r="A432" s="207"/>
      <c r="B432" s="208"/>
      <c r="C432" s="208">
        <v>2590</v>
      </c>
      <c r="D432" s="208"/>
      <c r="E432" s="419" t="s">
        <v>1006</v>
      </c>
      <c r="F432" s="419"/>
      <c r="G432" s="419"/>
      <c r="H432" s="209"/>
    </row>
    <row r="433" spans="1:8" s="188" customFormat="1" ht="17.25" customHeight="1">
      <c r="A433" s="200"/>
      <c r="B433" s="201">
        <v>2600</v>
      </c>
      <c r="C433" s="201"/>
      <c r="D433" s="201"/>
      <c r="E433" s="418" t="s">
        <v>1007</v>
      </c>
      <c r="F433" s="418"/>
      <c r="G433" s="418"/>
      <c r="H433" s="202"/>
    </row>
    <row r="434" spans="1:8" s="188" customFormat="1" ht="39" customHeight="1">
      <c r="A434" s="203"/>
      <c r="B434" s="204"/>
      <c r="C434" s="204"/>
      <c r="D434" s="204"/>
      <c r="E434" s="429" t="s">
        <v>1008</v>
      </c>
      <c r="F434" s="429"/>
      <c r="G434" s="429"/>
      <c r="H434" s="205"/>
    </row>
    <row r="435" spans="1:8" s="188" customFormat="1" ht="17.25" customHeight="1">
      <c r="A435" s="207"/>
      <c r="B435" s="208"/>
      <c r="C435" s="208">
        <v>2610</v>
      </c>
      <c r="D435" s="208"/>
      <c r="E435" s="419" t="s">
        <v>1007</v>
      </c>
      <c r="F435" s="419"/>
      <c r="G435" s="419"/>
      <c r="H435" s="209"/>
    </row>
    <row r="436" spans="1:8" s="188" customFormat="1" ht="74.25" customHeight="1">
      <c r="A436" s="207"/>
      <c r="B436" s="208"/>
      <c r="C436" s="208"/>
      <c r="D436" s="210">
        <v>2611</v>
      </c>
      <c r="E436" s="430" t="s">
        <v>1009</v>
      </c>
      <c r="F436" s="430"/>
      <c r="G436" s="430"/>
      <c r="H436" s="221"/>
    </row>
    <row r="437" spans="1:8" s="188" customFormat="1" ht="119.25" customHeight="1">
      <c r="A437" s="207"/>
      <c r="B437" s="208"/>
      <c r="C437" s="208"/>
      <c r="D437" s="210"/>
      <c r="E437" s="455" t="s">
        <v>1010</v>
      </c>
      <c r="F437" s="455"/>
      <c r="G437" s="455"/>
      <c r="H437" s="221"/>
    </row>
    <row r="438" spans="1:8" s="188" customFormat="1" ht="111" customHeight="1">
      <c r="A438" s="207"/>
      <c r="B438" s="208"/>
      <c r="C438" s="208"/>
      <c r="D438" s="210">
        <v>2612</v>
      </c>
      <c r="E438" s="430" t="s">
        <v>1011</v>
      </c>
      <c r="F438" s="430"/>
      <c r="G438" s="430"/>
      <c r="H438" s="221"/>
    </row>
    <row r="439" spans="1:8" s="188" customFormat="1" ht="83.25" customHeight="1">
      <c r="A439" s="207"/>
      <c r="B439" s="208"/>
      <c r="C439" s="208"/>
      <c r="D439" s="210"/>
      <c r="E439" s="455" t="s">
        <v>1010</v>
      </c>
      <c r="F439" s="455"/>
      <c r="G439" s="455"/>
      <c r="H439" s="221"/>
    </row>
    <row r="440" spans="1:8" s="188" customFormat="1" ht="104.25" customHeight="1">
      <c r="A440" s="207"/>
      <c r="B440" s="208"/>
      <c r="C440" s="208"/>
      <c r="D440" s="210">
        <v>2613</v>
      </c>
      <c r="E440" s="430" t="s">
        <v>1012</v>
      </c>
      <c r="F440" s="430"/>
      <c r="G440" s="430"/>
      <c r="H440" s="221"/>
    </row>
    <row r="441" spans="1:8" s="188" customFormat="1" ht="17.25" hidden="1" customHeight="1">
      <c r="A441" s="207"/>
      <c r="B441" s="208"/>
      <c r="C441" s="208">
        <v>2620</v>
      </c>
      <c r="D441" s="208"/>
      <c r="E441" s="419" t="s">
        <v>1013</v>
      </c>
      <c r="F441" s="419"/>
      <c r="G441" s="419"/>
      <c r="H441" s="209"/>
    </row>
    <row r="442" spans="1:8" s="188" customFormat="1" ht="82.5" customHeight="1">
      <c r="A442" s="207"/>
      <c r="B442" s="208"/>
      <c r="C442" s="208"/>
      <c r="D442" s="208"/>
      <c r="E442" s="455" t="s">
        <v>1010</v>
      </c>
      <c r="F442" s="455"/>
      <c r="G442" s="455"/>
      <c r="H442" s="209"/>
    </row>
    <row r="443" spans="1:8" s="188" customFormat="1" ht="17.25" customHeight="1">
      <c r="A443" s="200"/>
      <c r="B443" s="201">
        <v>2700</v>
      </c>
      <c r="C443" s="201"/>
      <c r="D443" s="201"/>
      <c r="E443" s="418" t="s">
        <v>1014</v>
      </c>
      <c r="F443" s="418"/>
      <c r="G443" s="418"/>
      <c r="H443" s="202"/>
    </row>
    <row r="444" spans="1:8" s="188" customFormat="1" ht="25.5" customHeight="1">
      <c r="A444" s="203"/>
      <c r="B444" s="204"/>
      <c r="C444" s="236"/>
      <c r="D444" s="204"/>
      <c r="E444" s="429" t="s">
        <v>1015</v>
      </c>
      <c r="F444" s="429"/>
      <c r="G444" s="429"/>
      <c r="H444" s="205"/>
    </row>
    <row r="445" spans="1:8" s="188" customFormat="1" ht="17.25" customHeight="1">
      <c r="A445" s="207"/>
      <c r="B445" s="208"/>
      <c r="C445" s="208">
        <v>2710</v>
      </c>
      <c r="D445" s="208"/>
      <c r="E445" s="419" t="s">
        <v>1016</v>
      </c>
      <c r="F445" s="419"/>
      <c r="G445" s="419"/>
      <c r="H445" s="209"/>
    </row>
    <row r="446" spans="1:8" s="188" customFormat="1" ht="54.75" customHeight="1">
      <c r="A446" s="207"/>
      <c r="B446" s="208"/>
      <c r="C446" s="208"/>
      <c r="D446" s="210">
        <v>2711</v>
      </c>
      <c r="E446" s="430" t="s">
        <v>1017</v>
      </c>
      <c r="F446" s="430"/>
      <c r="G446" s="430"/>
      <c r="H446" s="211"/>
    </row>
    <row r="447" spans="1:8" s="188" customFormat="1" ht="41.25" customHeight="1">
      <c r="A447" s="207"/>
      <c r="B447" s="208"/>
      <c r="C447" s="208"/>
      <c r="D447" s="210"/>
      <c r="E447" s="452" t="s">
        <v>1018</v>
      </c>
      <c r="F447" s="430"/>
      <c r="G447" s="430"/>
      <c r="H447" s="211"/>
    </row>
    <row r="448" spans="1:8" s="188" customFormat="1" ht="15" customHeight="1">
      <c r="A448" s="207"/>
      <c r="B448" s="208"/>
      <c r="C448" s="208"/>
      <c r="D448" s="210"/>
      <c r="E448" s="219" t="s">
        <v>1019</v>
      </c>
      <c r="F448" s="219" t="s">
        <v>1020</v>
      </c>
      <c r="G448" s="225" t="s">
        <v>1021</v>
      </c>
      <c r="H448" s="226"/>
    </row>
    <row r="449" spans="1:8" s="188" customFormat="1">
      <c r="A449" s="207"/>
      <c r="B449" s="208"/>
      <c r="C449" s="208"/>
      <c r="D449" s="210"/>
      <c r="E449" s="219" t="s">
        <v>1022</v>
      </c>
      <c r="F449" s="225" t="s">
        <v>1023</v>
      </c>
      <c r="G449" s="225" t="s">
        <v>1024</v>
      </c>
      <c r="H449" s="226"/>
    </row>
    <row r="450" spans="1:8" s="188" customFormat="1" ht="15" customHeight="1">
      <c r="A450" s="207"/>
      <c r="B450" s="208"/>
      <c r="C450" s="208"/>
      <c r="D450" s="210"/>
      <c r="E450" s="219" t="s">
        <v>1025</v>
      </c>
      <c r="F450" s="219" t="s">
        <v>1026</v>
      </c>
      <c r="G450" s="219" t="s">
        <v>1027</v>
      </c>
      <c r="H450" s="220"/>
    </row>
    <row r="451" spans="1:8" s="188" customFormat="1" ht="15" customHeight="1">
      <c r="A451" s="207"/>
      <c r="B451" s="208"/>
      <c r="C451" s="208"/>
      <c r="D451" s="210"/>
      <c r="E451" s="219" t="s">
        <v>1028</v>
      </c>
      <c r="F451" s="225" t="s">
        <v>1029</v>
      </c>
      <c r="G451" s="225" t="s">
        <v>1030</v>
      </c>
      <c r="H451" s="226"/>
    </row>
    <row r="452" spans="1:8" s="188" customFormat="1" ht="45.75" customHeight="1">
      <c r="A452" s="207"/>
      <c r="B452" s="208"/>
      <c r="C452" s="208"/>
      <c r="D452" s="210">
        <v>2712</v>
      </c>
      <c r="E452" s="430" t="s">
        <v>1031</v>
      </c>
      <c r="F452" s="430"/>
      <c r="G452" s="430"/>
      <c r="H452" s="211"/>
    </row>
    <row r="453" spans="1:8" s="188" customFormat="1" ht="42" customHeight="1">
      <c r="A453" s="207"/>
      <c r="B453" s="208"/>
      <c r="C453" s="208"/>
      <c r="D453" s="210"/>
      <c r="E453" s="452" t="s">
        <v>1018</v>
      </c>
      <c r="F453" s="430"/>
      <c r="G453" s="430"/>
      <c r="H453" s="211"/>
    </row>
    <row r="454" spans="1:8" s="188" customFormat="1" ht="15" customHeight="1">
      <c r="A454" s="207"/>
      <c r="B454" s="208"/>
      <c r="C454" s="208"/>
      <c r="D454" s="210"/>
      <c r="E454" s="219" t="s">
        <v>1032</v>
      </c>
      <c r="F454" s="219" t="s">
        <v>1033</v>
      </c>
      <c r="G454" s="219" t="s">
        <v>1034</v>
      </c>
      <c r="H454" s="220"/>
    </row>
    <row r="455" spans="1:8" s="188" customFormat="1" ht="15" customHeight="1">
      <c r="A455" s="207"/>
      <c r="B455" s="208"/>
      <c r="C455" s="208"/>
      <c r="D455" s="210"/>
      <c r="E455" s="219" t="s">
        <v>1035</v>
      </c>
      <c r="F455" s="219" t="s">
        <v>1036</v>
      </c>
      <c r="G455" s="219" t="s">
        <v>1037</v>
      </c>
      <c r="H455" s="220"/>
    </row>
    <row r="456" spans="1:8" s="188" customFormat="1" ht="15" customHeight="1">
      <c r="A456" s="207"/>
      <c r="B456" s="208"/>
      <c r="C456" s="208"/>
      <c r="D456" s="210"/>
      <c r="E456" s="219" t="s">
        <v>1038</v>
      </c>
      <c r="F456" s="219" t="s">
        <v>1039</v>
      </c>
      <c r="G456" s="219" t="s">
        <v>1040</v>
      </c>
      <c r="H456" s="220"/>
    </row>
    <row r="457" spans="1:8" s="188" customFormat="1" ht="15" customHeight="1">
      <c r="A457" s="207"/>
      <c r="B457" s="208"/>
      <c r="C457" s="208"/>
      <c r="D457" s="210"/>
      <c r="E457" s="219" t="s">
        <v>1041</v>
      </c>
      <c r="F457" s="219" t="s">
        <v>1042</v>
      </c>
      <c r="G457" s="219" t="s">
        <v>1043</v>
      </c>
      <c r="H457" s="220"/>
    </row>
    <row r="458" spans="1:8" s="188" customFormat="1" ht="15" customHeight="1">
      <c r="A458" s="207"/>
      <c r="B458" s="208"/>
      <c r="C458" s="208"/>
      <c r="D458" s="210"/>
      <c r="E458" s="219" t="s">
        <v>1044</v>
      </c>
      <c r="F458" s="219" t="s">
        <v>1045</v>
      </c>
      <c r="G458" s="219" t="s">
        <v>1046</v>
      </c>
      <c r="H458" s="220"/>
    </row>
    <row r="459" spans="1:8" s="188" customFormat="1" ht="15" customHeight="1">
      <c r="A459" s="207"/>
      <c r="B459" s="208"/>
      <c r="C459" s="208"/>
      <c r="D459" s="210"/>
      <c r="E459" s="219" t="s">
        <v>1047</v>
      </c>
      <c r="F459" s="219" t="s">
        <v>1048</v>
      </c>
      <c r="G459" s="219" t="s">
        <v>1049</v>
      </c>
      <c r="H459" s="220"/>
    </row>
    <row r="460" spans="1:8" s="188" customFormat="1" ht="15" customHeight="1">
      <c r="A460" s="207"/>
      <c r="B460" s="208"/>
      <c r="C460" s="208"/>
      <c r="D460" s="210"/>
      <c r="E460" s="219" t="s">
        <v>1050</v>
      </c>
      <c r="F460" s="219" t="s">
        <v>1025</v>
      </c>
      <c r="G460" s="219" t="s">
        <v>1051</v>
      </c>
      <c r="H460" s="220"/>
    </row>
    <row r="461" spans="1:8" s="188" customFormat="1" ht="15" customHeight="1">
      <c r="A461" s="207"/>
      <c r="B461" s="208"/>
      <c r="C461" s="208"/>
      <c r="D461" s="210"/>
      <c r="E461" s="219" t="s">
        <v>1052</v>
      </c>
      <c r="F461" s="219" t="s">
        <v>1022</v>
      </c>
      <c r="G461" s="219" t="s">
        <v>1053</v>
      </c>
      <c r="H461" s="220"/>
    </row>
    <row r="462" spans="1:8" s="188" customFormat="1" ht="15" customHeight="1">
      <c r="A462" s="207"/>
      <c r="B462" s="208"/>
      <c r="C462" s="208"/>
      <c r="D462" s="210"/>
      <c r="E462" s="219" t="s">
        <v>1054</v>
      </c>
      <c r="F462" s="219" t="s">
        <v>1055</v>
      </c>
      <c r="G462" s="219" t="s">
        <v>1056</v>
      </c>
      <c r="H462" s="220"/>
    </row>
    <row r="463" spans="1:8" s="188" customFormat="1" ht="15" customHeight="1">
      <c r="A463" s="207"/>
      <c r="B463" s="208"/>
      <c r="C463" s="208"/>
      <c r="D463" s="210"/>
      <c r="E463" s="219" t="s">
        <v>1057</v>
      </c>
      <c r="F463" s="219" t="s">
        <v>1058</v>
      </c>
      <c r="G463" s="219" t="s">
        <v>1059</v>
      </c>
      <c r="H463" s="220"/>
    </row>
    <row r="464" spans="1:8" s="188" customFormat="1" ht="15" customHeight="1">
      <c r="A464" s="207"/>
      <c r="B464" s="208"/>
      <c r="C464" s="208"/>
      <c r="D464" s="210"/>
      <c r="E464" s="219" t="s">
        <v>1060</v>
      </c>
      <c r="F464" s="219" t="s">
        <v>1061</v>
      </c>
      <c r="G464" s="219" t="s">
        <v>1062</v>
      </c>
      <c r="H464" s="220"/>
    </row>
    <row r="465" spans="1:8" s="188" customFormat="1" ht="26.25" customHeight="1">
      <c r="A465" s="207"/>
      <c r="B465" s="208"/>
      <c r="C465" s="208"/>
      <c r="D465" s="210"/>
      <c r="E465" s="219" t="s">
        <v>1063</v>
      </c>
      <c r="F465" s="219" t="s">
        <v>1064</v>
      </c>
      <c r="G465" s="219" t="s">
        <v>1065</v>
      </c>
      <c r="H465" s="220"/>
    </row>
    <row r="466" spans="1:8" s="188" customFormat="1" ht="15" customHeight="1">
      <c r="A466" s="207"/>
      <c r="B466" s="208"/>
      <c r="C466" s="208"/>
      <c r="D466" s="210"/>
      <c r="E466" s="219" t="s">
        <v>1066</v>
      </c>
      <c r="F466" s="219" t="s">
        <v>1067</v>
      </c>
      <c r="G466" s="219" t="s">
        <v>1068</v>
      </c>
      <c r="H466" s="220"/>
    </row>
    <row r="467" spans="1:8" s="188" customFormat="1" ht="15" customHeight="1">
      <c r="A467" s="207"/>
      <c r="B467" s="208"/>
      <c r="C467" s="208"/>
      <c r="D467" s="210"/>
      <c r="E467" s="219" t="s">
        <v>1069</v>
      </c>
      <c r="F467" s="219" t="s">
        <v>1070</v>
      </c>
      <c r="G467" s="219" t="s">
        <v>1071</v>
      </c>
      <c r="H467" s="220"/>
    </row>
    <row r="468" spans="1:8" s="188" customFormat="1" ht="15" customHeight="1">
      <c r="A468" s="207"/>
      <c r="B468" s="208"/>
      <c r="C468" s="208"/>
      <c r="D468" s="210"/>
      <c r="E468" s="219" t="s">
        <v>1072</v>
      </c>
      <c r="F468" s="219" t="s">
        <v>1073</v>
      </c>
      <c r="G468" s="219" t="s">
        <v>1074</v>
      </c>
      <c r="H468" s="220"/>
    </row>
    <row r="469" spans="1:8" s="188" customFormat="1" ht="15" customHeight="1">
      <c r="A469" s="207"/>
      <c r="B469" s="208"/>
      <c r="C469" s="208"/>
      <c r="D469" s="210"/>
      <c r="E469" s="219" t="s">
        <v>1075</v>
      </c>
      <c r="F469" s="219" t="s">
        <v>1076</v>
      </c>
      <c r="G469" s="234" t="s">
        <v>1077</v>
      </c>
      <c r="H469" s="235"/>
    </row>
    <row r="470" spans="1:8" s="188" customFormat="1" ht="15" customHeight="1">
      <c r="A470" s="207"/>
      <c r="B470" s="208"/>
      <c r="C470" s="208"/>
      <c r="D470" s="210"/>
      <c r="E470" s="219" t="s">
        <v>1078</v>
      </c>
      <c r="F470" s="219" t="s">
        <v>1079</v>
      </c>
      <c r="G470" s="234" t="s">
        <v>1080</v>
      </c>
      <c r="H470" s="235"/>
    </row>
    <row r="471" spans="1:8" s="188" customFormat="1" ht="15" customHeight="1">
      <c r="A471" s="207"/>
      <c r="B471" s="208"/>
      <c r="C471" s="208"/>
      <c r="D471" s="210"/>
      <c r="E471" s="219" t="s">
        <v>1081</v>
      </c>
      <c r="F471" s="219"/>
      <c r="H471" s="235"/>
    </row>
    <row r="472" spans="1:8" s="188" customFormat="1" ht="17.25" customHeight="1">
      <c r="A472" s="207"/>
      <c r="B472" s="208"/>
      <c r="C472" s="208">
        <v>2720</v>
      </c>
      <c r="D472" s="208"/>
      <c r="E472" s="419" t="s">
        <v>124</v>
      </c>
      <c r="F472" s="419"/>
      <c r="G472" s="419"/>
      <c r="H472" s="209"/>
    </row>
    <row r="473" spans="1:8" s="188" customFormat="1" ht="52.5" customHeight="1">
      <c r="A473" s="207"/>
      <c r="B473" s="208"/>
      <c r="C473" s="208"/>
      <c r="D473" s="214">
        <v>2721</v>
      </c>
      <c r="E473" s="447" t="s">
        <v>1082</v>
      </c>
      <c r="F473" s="447"/>
      <c r="G473" s="447"/>
      <c r="H473" s="211"/>
    </row>
    <row r="474" spans="1:8" s="188" customFormat="1" ht="52.5" customHeight="1">
      <c r="A474" s="207"/>
      <c r="B474" s="208"/>
      <c r="C474" s="208"/>
      <c r="D474" s="214"/>
      <c r="E474" s="452" t="s">
        <v>1018</v>
      </c>
      <c r="F474" s="430"/>
      <c r="G474" s="430"/>
      <c r="H474" s="211"/>
    </row>
    <row r="475" spans="1:8" s="188" customFormat="1" ht="15" customHeight="1">
      <c r="A475" s="207"/>
      <c r="B475" s="208"/>
      <c r="C475" s="208"/>
      <c r="D475" s="214"/>
      <c r="E475" s="219" t="s">
        <v>1083</v>
      </c>
      <c r="F475" s="219" t="s">
        <v>1084</v>
      </c>
      <c r="G475" s="219" t="s">
        <v>1085</v>
      </c>
      <c r="H475" s="220"/>
    </row>
    <row r="476" spans="1:8" s="188" customFormat="1" ht="15" customHeight="1">
      <c r="A476" s="207"/>
      <c r="B476" s="208"/>
      <c r="C476" s="208"/>
      <c r="D476" s="214"/>
      <c r="E476" s="219" t="s">
        <v>1086</v>
      </c>
      <c r="F476" s="219" t="s">
        <v>1087</v>
      </c>
      <c r="G476" s="234" t="s">
        <v>1088</v>
      </c>
      <c r="H476" s="237"/>
    </row>
    <row r="477" spans="1:8" s="188" customFormat="1" ht="15" customHeight="1">
      <c r="A477" s="207"/>
      <c r="B477" s="208"/>
      <c r="C477" s="208"/>
      <c r="D477" s="214"/>
      <c r="E477" s="219" t="s">
        <v>1089</v>
      </c>
      <c r="F477" s="219" t="s">
        <v>1090</v>
      </c>
      <c r="G477" s="219" t="s">
        <v>1091</v>
      </c>
      <c r="H477" s="220"/>
    </row>
    <row r="478" spans="1:8" s="188" customFormat="1" ht="15" customHeight="1">
      <c r="A478" s="207"/>
      <c r="B478" s="208"/>
      <c r="C478" s="208"/>
      <c r="D478" s="214"/>
      <c r="E478" s="219" t="s">
        <v>1092</v>
      </c>
      <c r="F478" s="219" t="s">
        <v>1093</v>
      </c>
      <c r="G478" s="219" t="s">
        <v>1094</v>
      </c>
      <c r="H478" s="220"/>
    </row>
    <row r="479" spans="1:8" s="188" customFormat="1" ht="15" customHeight="1">
      <c r="A479" s="207"/>
      <c r="B479" s="208"/>
      <c r="C479" s="208"/>
      <c r="D479" s="214"/>
      <c r="E479" s="219" t="s">
        <v>1095</v>
      </c>
      <c r="F479" s="230" t="s">
        <v>1096</v>
      </c>
      <c r="G479" s="219" t="s">
        <v>1097</v>
      </c>
      <c r="H479" s="220"/>
    </row>
    <row r="480" spans="1:8" s="188" customFormat="1" ht="15" customHeight="1">
      <c r="A480" s="207"/>
      <c r="B480" s="208"/>
      <c r="C480" s="208"/>
      <c r="D480" s="214"/>
      <c r="E480" s="219" t="s">
        <v>1098</v>
      </c>
      <c r="F480" s="219" t="s">
        <v>1099</v>
      </c>
      <c r="G480" s="219" t="s">
        <v>1100</v>
      </c>
      <c r="H480" s="220"/>
    </row>
    <row r="481" spans="1:8" s="188" customFormat="1" ht="15" customHeight="1">
      <c r="A481" s="207"/>
      <c r="B481" s="208"/>
      <c r="C481" s="208"/>
      <c r="D481" s="214"/>
      <c r="E481" s="219" t="s">
        <v>1101</v>
      </c>
      <c r="F481" s="219" t="s">
        <v>1102</v>
      </c>
      <c r="G481" s="219" t="s">
        <v>1103</v>
      </c>
      <c r="H481" s="220"/>
    </row>
    <row r="482" spans="1:8" s="188" customFormat="1" ht="15" customHeight="1">
      <c r="A482" s="207"/>
      <c r="B482" s="208"/>
      <c r="C482" s="208"/>
      <c r="D482" s="214"/>
      <c r="E482" s="219" t="s">
        <v>716</v>
      </c>
      <c r="F482" s="219" t="s">
        <v>1104</v>
      </c>
      <c r="G482" s="219" t="s">
        <v>1105</v>
      </c>
      <c r="H482" s="220"/>
    </row>
    <row r="483" spans="1:8" s="188" customFormat="1" ht="15" customHeight="1">
      <c r="A483" s="207"/>
      <c r="B483" s="208"/>
      <c r="C483" s="208"/>
      <c r="D483" s="214"/>
      <c r="E483" s="229" t="s">
        <v>1095</v>
      </c>
      <c r="F483" s="219" t="s">
        <v>1106</v>
      </c>
      <c r="G483" s="219" t="s">
        <v>1107</v>
      </c>
      <c r="H483" s="220"/>
    </row>
    <row r="484" spans="1:8" s="188" customFormat="1" ht="15" customHeight="1">
      <c r="A484" s="207"/>
      <c r="B484" s="208"/>
      <c r="C484" s="208"/>
      <c r="D484" s="214"/>
      <c r="E484" s="229" t="s">
        <v>1108</v>
      </c>
      <c r="F484" s="219" t="s">
        <v>705</v>
      </c>
      <c r="G484" s="229" t="s">
        <v>1109</v>
      </c>
      <c r="H484" s="226"/>
    </row>
    <row r="485" spans="1:8" s="188" customFormat="1" ht="15" customHeight="1">
      <c r="A485" s="207"/>
      <c r="B485" s="208"/>
      <c r="C485" s="208"/>
      <c r="D485" s="214"/>
      <c r="E485" s="229" t="s">
        <v>1110</v>
      </c>
      <c r="F485" s="219" t="s">
        <v>1111</v>
      </c>
      <c r="G485" s="229" t="s">
        <v>1112</v>
      </c>
      <c r="H485" s="226"/>
    </row>
    <row r="486" spans="1:8" s="188" customFormat="1" ht="15" customHeight="1">
      <c r="A486" s="207"/>
      <c r="B486" s="208"/>
      <c r="C486" s="208"/>
      <c r="D486" s="214"/>
      <c r="E486" s="229" t="s">
        <v>1113</v>
      </c>
      <c r="F486" s="219" t="s">
        <v>1114</v>
      </c>
      <c r="G486" s="229" t="s">
        <v>1115</v>
      </c>
      <c r="H486" s="226"/>
    </row>
    <row r="487" spans="1:8" s="188" customFormat="1" ht="15" customHeight="1">
      <c r="A487" s="207"/>
      <c r="B487" s="208"/>
      <c r="C487" s="208"/>
      <c r="D487" s="214"/>
      <c r="E487" s="229" t="s">
        <v>1116</v>
      </c>
      <c r="H487" s="226"/>
    </row>
    <row r="488" spans="1:8" s="188" customFormat="1" ht="17.25" customHeight="1">
      <c r="A488" s="207"/>
      <c r="B488" s="208"/>
      <c r="C488" s="208">
        <v>2730</v>
      </c>
      <c r="D488" s="208"/>
      <c r="E488" s="419" t="s">
        <v>1117</v>
      </c>
      <c r="F488" s="419"/>
      <c r="G488" s="419"/>
      <c r="H488" s="209"/>
    </row>
    <row r="489" spans="1:8" s="188" customFormat="1" ht="38.25" customHeight="1">
      <c r="A489" s="207"/>
      <c r="B489" s="208"/>
      <c r="C489" s="208"/>
      <c r="D489" s="210">
        <v>2731</v>
      </c>
      <c r="E489" s="430" t="s">
        <v>1118</v>
      </c>
      <c r="F489" s="430"/>
      <c r="G489" s="430"/>
      <c r="H489" s="211"/>
    </row>
    <row r="490" spans="1:8" s="188" customFormat="1" ht="15" customHeight="1">
      <c r="A490" s="207"/>
      <c r="B490" s="208"/>
      <c r="C490" s="208"/>
      <c r="D490" s="210"/>
      <c r="E490" s="219" t="s">
        <v>1119</v>
      </c>
      <c r="F490" s="219" t="s">
        <v>1120</v>
      </c>
      <c r="G490" s="225" t="s">
        <v>1121</v>
      </c>
      <c r="H490" s="226"/>
    </row>
    <row r="491" spans="1:8" s="188" customFormat="1" ht="15" customHeight="1">
      <c r="A491" s="207"/>
      <c r="B491" s="208"/>
      <c r="C491" s="208"/>
      <c r="D491" s="210"/>
      <c r="E491" s="219" t="s">
        <v>1122</v>
      </c>
      <c r="F491" s="219" t="s">
        <v>1123</v>
      </c>
      <c r="G491" s="219" t="s">
        <v>1124</v>
      </c>
      <c r="H491" s="220"/>
    </row>
    <row r="492" spans="1:8" s="188" customFormat="1" ht="15" customHeight="1">
      <c r="A492" s="207"/>
      <c r="B492" s="208"/>
      <c r="C492" s="208"/>
      <c r="D492" s="210"/>
      <c r="E492" s="219" t="s">
        <v>1125</v>
      </c>
      <c r="G492" s="225"/>
      <c r="H492" s="226"/>
    </row>
    <row r="493" spans="1:8" s="188" customFormat="1" ht="17.25" customHeight="1">
      <c r="A493" s="207"/>
      <c r="B493" s="208"/>
      <c r="C493" s="208">
        <v>2740</v>
      </c>
      <c r="D493" s="208"/>
      <c r="E493" s="419" t="s">
        <v>1126</v>
      </c>
      <c r="F493" s="419"/>
      <c r="G493" s="419"/>
      <c r="H493" s="209"/>
    </row>
    <row r="494" spans="1:8" s="188" customFormat="1" ht="24.75" customHeight="1">
      <c r="A494" s="207"/>
      <c r="B494" s="208"/>
      <c r="C494" s="208"/>
      <c r="D494" s="210">
        <v>2741</v>
      </c>
      <c r="E494" s="425" t="s">
        <v>1127</v>
      </c>
      <c r="F494" s="425"/>
      <c r="G494" s="425"/>
      <c r="H494" s="221"/>
    </row>
    <row r="495" spans="1:8" s="188" customFormat="1" ht="17.25" customHeight="1">
      <c r="A495" s="207"/>
      <c r="B495" s="208"/>
      <c r="C495" s="208">
        <v>2750</v>
      </c>
      <c r="D495" s="208"/>
      <c r="E495" s="419" t="s">
        <v>1128</v>
      </c>
      <c r="F495" s="419"/>
      <c r="G495" s="419"/>
      <c r="H495" s="209"/>
    </row>
    <row r="496" spans="1:8" s="188" customFormat="1" ht="39" customHeight="1">
      <c r="A496" s="207"/>
      <c r="B496" s="208"/>
      <c r="C496" s="208"/>
      <c r="D496" s="210">
        <v>2751</v>
      </c>
      <c r="E496" s="430" t="s">
        <v>1129</v>
      </c>
      <c r="F496" s="430"/>
      <c r="G496" s="430"/>
      <c r="H496" s="211"/>
    </row>
    <row r="497" spans="1:8" s="188" customFormat="1" ht="15" customHeight="1">
      <c r="A497" s="207"/>
      <c r="B497" s="208"/>
      <c r="C497" s="208"/>
      <c r="D497" s="210"/>
      <c r="E497" s="231" t="s">
        <v>1032</v>
      </c>
      <c r="F497" s="231" t="s">
        <v>1130</v>
      </c>
      <c r="G497" s="231" t="s">
        <v>1131</v>
      </c>
      <c r="H497" s="211"/>
    </row>
    <row r="498" spans="1:8" s="188" customFormat="1" ht="15" customHeight="1">
      <c r="A498" s="207"/>
      <c r="B498" s="208"/>
      <c r="C498" s="208"/>
      <c r="D498" s="210"/>
      <c r="E498" s="231" t="s">
        <v>1132</v>
      </c>
      <c r="F498" s="231" t="s">
        <v>1133</v>
      </c>
      <c r="G498" s="231" t="s">
        <v>1065</v>
      </c>
      <c r="H498" s="211"/>
    </row>
    <row r="499" spans="1:8" s="188" customFormat="1" ht="15" customHeight="1">
      <c r="A499" s="207"/>
      <c r="B499" s="208"/>
      <c r="C499" s="208"/>
      <c r="D499" s="210"/>
      <c r="E499" s="231" t="s">
        <v>1134</v>
      </c>
      <c r="F499" s="231" t="s">
        <v>1045</v>
      </c>
      <c r="G499" s="231" t="s">
        <v>1135</v>
      </c>
      <c r="H499" s="211"/>
    </row>
    <row r="500" spans="1:8" s="188" customFormat="1" ht="17.25" customHeight="1">
      <c r="A500" s="200"/>
      <c r="B500" s="201">
        <v>2800</v>
      </c>
      <c r="C500" s="201"/>
      <c r="D500" s="201"/>
      <c r="E500" s="418" t="s">
        <v>1136</v>
      </c>
      <c r="F500" s="418"/>
      <c r="G500" s="418"/>
      <c r="H500" s="202"/>
    </row>
    <row r="501" spans="1:8" s="188" customFormat="1" ht="24.75" customHeight="1">
      <c r="A501" s="203"/>
      <c r="B501" s="204"/>
      <c r="C501" s="204"/>
      <c r="D501" s="204"/>
      <c r="E501" s="429" t="s">
        <v>1137</v>
      </c>
      <c r="F501" s="429"/>
      <c r="G501" s="429"/>
      <c r="H501" s="205"/>
    </row>
    <row r="502" spans="1:8" s="188" customFormat="1" ht="17.25" hidden="1" customHeight="1">
      <c r="A502" s="207"/>
      <c r="B502" s="208"/>
      <c r="C502" s="208">
        <v>2810</v>
      </c>
      <c r="D502" s="208"/>
      <c r="E502" s="419" t="s">
        <v>1138</v>
      </c>
      <c r="F502" s="419"/>
      <c r="G502" s="419"/>
      <c r="H502" s="209"/>
    </row>
    <row r="503" spans="1:8" s="188" customFormat="1" ht="17.25" customHeight="1">
      <c r="A503" s="207"/>
      <c r="B503" s="208"/>
      <c r="C503" s="208">
        <v>2810</v>
      </c>
      <c r="D503" s="208"/>
      <c r="E503" s="238" t="s">
        <v>1138</v>
      </c>
      <c r="F503" s="238"/>
      <c r="G503" s="238"/>
      <c r="H503" s="209"/>
    </row>
    <row r="504" spans="1:8" s="188" customFormat="1" ht="17.25" customHeight="1">
      <c r="A504" s="207"/>
      <c r="B504" s="208"/>
      <c r="C504" s="208">
        <v>2820</v>
      </c>
      <c r="D504" s="208"/>
      <c r="E504" s="419" t="s">
        <v>1139</v>
      </c>
      <c r="F504" s="419"/>
      <c r="G504" s="419"/>
      <c r="H504" s="209"/>
    </row>
    <row r="505" spans="1:8" s="188" customFormat="1" ht="43.5" customHeight="1">
      <c r="A505" s="207"/>
      <c r="B505" s="208"/>
      <c r="C505" s="208"/>
      <c r="D505" s="210">
        <v>2821</v>
      </c>
      <c r="E505" s="430" t="s">
        <v>1140</v>
      </c>
      <c r="F505" s="430"/>
      <c r="G505" s="430"/>
      <c r="H505" s="211"/>
    </row>
    <row r="506" spans="1:8" s="188" customFormat="1" ht="15" customHeight="1">
      <c r="A506" s="207"/>
      <c r="B506" s="208"/>
      <c r="C506" s="208"/>
      <c r="D506" s="210"/>
      <c r="E506" s="230" t="s">
        <v>1141</v>
      </c>
      <c r="F506" s="232" t="s">
        <v>1142</v>
      </c>
      <c r="G506" s="232" t="s">
        <v>1143</v>
      </c>
      <c r="H506" s="220"/>
    </row>
    <row r="507" spans="1:8" s="188" customFormat="1" ht="15" customHeight="1">
      <c r="A507" s="207"/>
      <c r="B507" s="208"/>
      <c r="C507" s="208"/>
      <c r="D507" s="210"/>
      <c r="E507" s="230" t="s">
        <v>1144</v>
      </c>
      <c r="F507" s="232" t="s">
        <v>1145</v>
      </c>
      <c r="G507" s="232" t="s">
        <v>1146</v>
      </c>
      <c r="H507" s="220"/>
    </row>
    <row r="508" spans="1:8" s="188" customFormat="1" ht="15" customHeight="1">
      <c r="A508" s="207"/>
      <c r="B508" s="208"/>
      <c r="C508" s="208"/>
      <c r="D508" s="210"/>
      <c r="E508" s="230" t="s">
        <v>1147</v>
      </c>
      <c r="F508" s="232" t="s">
        <v>1148</v>
      </c>
      <c r="G508" s="232" t="s">
        <v>1149</v>
      </c>
      <c r="H508" s="220"/>
    </row>
    <row r="509" spans="1:8" s="188" customFormat="1" ht="15" customHeight="1">
      <c r="A509" s="207"/>
      <c r="B509" s="208"/>
      <c r="C509" s="208"/>
      <c r="D509" s="210"/>
      <c r="E509" s="230" t="s">
        <v>1150</v>
      </c>
      <c r="F509" s="232" t="s">
        <v>1151</v>
      </c>
      <c r="G509" s="232" t="s">
        <v>1152</v>
      </c>
      <c r="H509" s="220"/>
    </row>
    <row r="510" spans="1:8" s="188" customFormat="1" ht="15" customHeight="1">
      <c r="A510" s="207"/>
      <c r="B510" s="208"/>
      <c r="C510" s="208"/>
      <c r="D510" s="210"/>
      <c r="E510" s="232" t="s">
        <v>1153</v>
      </c>
      <c r="F510" s="232" t="s">
        <v>1154</v>
      </c>
      <c r="G510" s="232" t="s">
        <v>1155</v>
      </c>
      <c r="H510" s="220"/>
    </row>
    <row r="511" spans="1:8" s="188" customFormat="1" ht="15" customHeight="1">
      <c r="A511" s="207"/>
      <c r="B511" s="208"/>
      <c r="C511" s="208"/>
      <c r="D511" s="210"/>
      <c r="E511" s="232" t="s">
        <v>1156</v>
      </c>
      <c r="F511" s="232" t="s">
        <v>1157</v>
      </c>
      <c r="G511" s="232" t="s">
        <v>1158</v>
      </c>
      <c r="H511" s="220"/>
    </row>
    <row r="512" spans="1:8" s="188" customFormat="1" ht="15" customHeight="1">
      <c r="A512" s="207"/>
      <c r="B512" s="208"/>
      <c r="C512" s="208"/>
      <c r="D512" s="210"/>
      <c r="E512" s="232" t="s">
        <v>1159</v>
      </c>
      <c r="F512" s="232" t="s">
        <v>1160</v>
      </c>
      <c r="G512" s="232" t="s">
        <v>1161</v>
      </c>
      <c r="H512" s="220"/>
    </row>
    <row r="513" spans="1:8" s="188" customFormat="1" ht="15" customHeight="1">
      <c r="A513" s="207"/>
      <c r="B513" s="208"/>
      <c r="C513" s="208"/>
      <c r="D513" s="210"/>
      <c r="E513" s="232" t="s">
        <v>1162</v>
      </c>
      <c r="F513" s="232" t="s">
        <v>1163</v>
      </c>
      <c r="G513" s="232" t="s">
        <v>1164</v>
      </c>
      <c r="H513" s="220"/>
    </row>
    <row r="514" spans="1:8" s="188" customFormat="1" ht="15" customHeight="1">
      <c r="A514" s="207"/>
      <c r="B514" s="208"/>
      <c r="C514" s="208"/>
      <c r="D514" s="210"/>
      <c r="E514" s="232" t="s">
        <v>1165</v>
      </c>
      <c r="F514" s="232" t="s">
        <v>1166</v>
      </c>
      <c r="G514" s="232" t="s">
        <v>1167</v>
      </c>
      <c r="H514" s="220"/>
    </row>
    <row r="515" spans="1:8" s="188" customFormat="1" ht="15" customHeight="1">
      <c r="A515" s="207"/>
      <c r="B515" s="208"/>
      <c r="C515" s="208"/>
      <c r="D515" s="210"/>
      <c r="E515" s="232" t="s">
        <v>1168</v>
      </c>
      <c r="F515" s="232" t="s">
        <v>1169</v>
      </c>
      <c r="G515" s="232" t="s">
        <v>1170</v>
      </c>
      <c r="H515" s="220"/>
    </row>
    <row r="516" spans="1:8" s="188" customFormat="1" ht="15" customHeight="1">
      <c r="A516" s="207"/>
      <c r="B516" s="208"/>
      <c r="C516" s="208"/>
      <c r="D516" s="210"/>
      <c r="E516" s="232" t="s">
        <v>1171</v>
      </c>
      <c r="F516" s="232" t="s">
        <v>1172</v>
      </c>
      <c r="G516" s="232" t="s">
        <v>1173</v>
      </c>
      <c r="H516" s="220"/>
    </row>
    <row r="517" spans="1:8" s="188" customFormat="1" ht="15" customHeight="1">
      <c r="A517" s="207"/>
      <c r="B517" s="208"/>
      <c r="C517" s="208"/>
      <c r="D517" s="210"/>
      <c r="E517" s="232" t="s">
        <v>1174</v>
      </c>
      <c r="F517" s="232" t="s">
        <v>1175</v>
      </c>
      <c r="G517" s="232" t="s">
        <v>1176</v>
      </c>
      <c r="H517" s="220"/>
    </row>
    <row r="518" spans="1:8" s="188" customFormat="1" ht="21" customHeight="1">
      <c r="A518" s="207"/>
      <c r="B518" s="208"/>
      <c r="C518" s="208"/>
      <c r="D518" s="210"/>
      <c r="E518" s="232" t="s">
        <v>1177</v>
      </c>
      <c r="F518" s="232" t="s">
        <v>1178</v>
      </c>
      <c r="G518" s="232" t="s">
        <v>1179</v>
      </c>
      <c r="H518" s="220"/>
    </row>
    <row r="519" spans="1:8" s="188" customFormat="1" ht="34.15" customHeight="1">
      <c r="A519" s="207"/>
      <c r="B519" s="208"/>
      <c r="C519" s="208"/>
      <c r="D519" s="210"/>
      <c r="E519" s="232" t="s">
        <v>1180</v>
      </c>
      <c r="F519" s="232" t="s">
        <v>1181</v>
      </c>
      <c r="G519" s="232" t="s">
        <v>1182</v>
      </c>
      <c r="H519" s="220"/>
    </row>
    <row r="520" spans="1:8" s="188" customFormat="1" ht="24.75" customHeight="1">
      <c r="A520" s="207"/>
      <c r="B520" s="208"/>
      <c r="C520" s="208"/>
      <c r="D520" s="210"/>
      <c r="E520" s="232" t="s">
        <v>1183</v>
      </c>
      <c r="F520" s="232" t="s">
        <v>1184</v>
      </c>
      <c r="G520" s="232" t="s">
        <v>1185</v>
      </c>
      <c r="H520" s="220"/>
    </row>
    <row r="521" spans="1:8" s="188" customFormat="1" ht="15" customHeight="1">
      <c r="A521" s="207"/>
      <c r="B521" s="208"/>
      <c r="C521" s="208"/>
      <c r="D521" s="210"/>
      <c r="E521" s="232" t="s">
        <v>1186</v>
      </c>
      <c r="F521" s="232" t="s">
        <v>1187</v>
      </c>
      <c r="G521" s="232" t="s">
        <v>1188</v>
      </c>
      <c r="H521" s="220"/>
    </row>
    <row r="522" spans="1:8" s="188" customFormat="1" ht="15" customHeight="1">
      <c r="A522" s="207"/>
      <c r="B522" s="208"/>
      <c r="C522" s="208"/>
      <c r="D522" s="210"/>
      <c r="E522" s="232" t="s">
        <v>1189</v>
      </c>
      <c r="F522" s="232" t="s">
        <v>1190</v>
      </c>
      <c r="G522" s="232" t="s">
        <v>1191</v>
      </c>
      <c r="H522" s="220"/>
    </row>
    <row r="523" spans="1:8" s="188" customFormat="1" ht="15" customHeight="1">
      <c r="A523" s="207"/>
      <c r="B523" s="208"/>
      <c r="C523" s="208"/>
      <c r="D523" s="210"/>
      <c r="E523" s="232" t="s">
        <v>1192</v>
      </c>
      <c r="F523" s="232" t="s">
        <v>1193</v>
      </c>
      <c r="G523" s="232" t="s">
        <v>1194</v>
      </c>
      <c r="H523" s="220"/>
    </row>
    <row r="524" spans="1:8" s="188" customFormat="1" ht="15" customHeight="1">
      <c r="A524" s="207"/>
      <c r="B524" s="208"/>
      <c r="C524" s="208"/>
      <c r="D524" s="210"/>
      <c r="E524" s="232" t="s">
        <v>1195</v>
      </c>
      <c r="F524" s="232" t="s">
        <v>1196</v>
      </c>
      <c r="G524" s="232" t="s">
        <v>1197</v>
      </c>
      <c r="H524" s="220"/>
    </row>
    <row r="525" spans="1:8" s="188" customFormat="1" ht="15" customHeight="1">
      <c r="A525" s="207"/>
      <c r="B525" s="208"/>
      <c r="C525" s="208"/>
      <c r="D525" s="210"/>
      <c r="E525" s="232" t="s">
        <v>1198</v>
      </c>
      <c r="F525" s="232" t="s">
        <v>1199</v>
      </c>
      <c r="G525" s="232" t="s">
        <v>1200</v>
      </c>
      <c r="H525" s="220"/>
    </row>
    <row r="526" spans="1:8" s="188" customFormat="1" ht="15" customHeight="1">
      <c r="A526" s="207"/>
      <c r="B526" s="208"/>
      <c r="C526" s="208"/>
      <c r="D526" s="210"/>
      <c r="E526" s="232" t="s">
        <v>1201</v>
      </c>
      <c r="F526" s="232" t="s">
        <v>1202</v>
      </c>
      <c r="G526" s="232" t="s">
        <v>1203</v>
      </c>
      <c r="H526" s="220"/>
    </row>
    <row r="527" spans="1:8" s="188" customFormat="1" ht="24" customHeight="1">
      <c r="A527" s="207"/>
      <c r="B527" s="208"/>
      <c r="C527" s="208"/>
      <c r="D527" s="210"/>
      <c r="E527" s="232" t="s">
        <v>1204</v>
      </c>
      <c r="F527" s="232" t="s">
        <v>1205</v>
      </c>
      <c r="G527" s="232" t="s">
        <v>1206</v>
      </c>
      <c r="H527" s="220"/>
    </row>
    <row r="528" spans="1:8" s="188" customFormat="1" ht="15" customHeight="1">
      <c r="A528" s="207"/>
      <c r="B528" s="208"/>
      <c r="C528" s="208"/>
      <c r="D528" s="210"/>
      <c r="E528" s="232" t="s">
        <v>1207</v>
      </c>
      <c r="F528" s="232" t="s">
        <v>1208</v>
      </c>
      <c r="G528" s="232" t="s">
        <v>1209</v>
      </c>
      <c r="H528" s="220"/>
    </row>
    <row r="529" spans="1:8" s="188" customFormat="1" ht="15" customHeight="1">
      <c r="A529" s="207"/>
      <c r="B529" s="208"/>
      <c r="C529" s="208"/>
      <c r="D529" s="210"/>
      <c r="E529" s="232" t="s">
        <v>1210</v>
      </c>
      <c r="F529" s="232" t="s">
        <v>1211</v>
      </c>
      <c r="G529" s="232" t="s">
        <v>1212</v>
      </c>
      <c r="H529" s="220"/>
    </row>
    <row r="530" spans="1:8" s="188" customFormat="1" ht="25.5" customHeight="1">
      <c r="A530" s="207"/>
      <c r="B530" s="208"/>
      <c r="C530" s="208"/>
      <c r="D530" s="210"/>
      <c r="E530" s="232" t="s">
        <v>1213</v>
      </c>
      <c r="F530" s="232" t="s">
        <v>1214</v>
      </c>
      <c r="G530" s="232"/>
      <c r="H530" s="220"/>
    </row>
    <row r="531" spans="1:8" s="188" customFormat="1" ht="15" customHeight="1">
      <c r="A531" s="207"/>
      <c r="B531" s="208"/>
      <c r="C531" s="208"/>
      <c r="D531" s="210"/>
      <c r="E531" s="232" t="s">
        <v>1215</v>
      </c>
      <c r="F531" s="232" t="s">
        <v>1216</v>
      </c>
      <c r="G531" s="229"/>
      <c r="H531" s="226"/>
    </row>
    <row r="532" spans="1:8" s="188" customFormat="1" ht="17.25" customHeight="1">
      <c r="A532" s="207"/>
      <c r="B532" s="208"/>
      <c r="C532" s="208">
        <v>2830</v>
      </c>
      <c r="D532" s="208"/>
      <c r="E532" s="419" t="s">
        <v>1217</v>
      </c>
      <c r="F532" s="419"/>
      <c r="G532" s="419"/>
      <c r="H532" s="209"/>
    </row>
    <row r="533" spans="1:8" s="188" customFormat="1" ht="39.75" customHeight="1">
      <c r="A533" s="207"/>
      <c r="B533" s="208"/>
      <c r="C533" s="208"/>
      <c r="D533" s="210">
        <v>2831</v>
      </c>
      <c r="E533" s="430" t="s">
        <v>1218</v>
      </c>
      <c r="F533" s="430"/>
      <c r="G533" s="430"/>
      <c r="H533" s="211"/>
    </row>
    <row r="534" spans="1:8" s="188" customFormat="1" ht="15" customHeight="1">
      <c r="A534" s="207"/>
      <c r="B534" s="208"/>
      <c r="C534" s="208"/>
      <c r="D534" s="210"/>
      <c r="E534" s="232" t="s">
        <v>1219</v>
      </c>
      <c r="F534" s="231" t="s">
        <v>1220</v>
      </c>
      <c r="G534" s="231" t="s">
        <v>1221</v>
      </c>
      <c r="H534" s="211"/>
    </row>
    <row r="535" spans="1:8" s="188" customFormat="1" ht="15" customHeight="1">
      <c r="A535" s="207"/>
      <c r="B535" s="208"/>
      <c r="C535" s="208"/>
      <c r="D535" s="210"/>
      <c r="E535" s="232" t="s">
        <v>1222</v>
      </c>
      <c r="F535" s="231" t="s">
        <v>1223</v>
      </c>
      <c r="G535" s="231" t="s">
        <v>1224</v>
      </c>
      <c r="H535" s="211"/>
    </row>
    <row r="536" spans="1:8" s="188" customFormat="1" ht="15" customHeight="1">
      <c r="A536" s="207"/>
      <c r="B536" s="208"/>
      <c r="C536" s="208"/>
      <c r="D536" s="210"/>
      <c r="E536" s="232" t="s">
        <v>1225</v>
      </c>
      <c r="F536" s="231" t="s">
        <v>1226</v>
      </c>
      <c r="G536" s="231" t="s">
        <v>1227</v>
      </c>
      <c r="H536" s="211"/>
    </row>
    <row r="537" spans="1:8" s="188" customFormat="1" ht="15" customHeight="1">
      <c r="A537" s="207"/>
      <c r="B537" s="208"/>
      <c r="C537" s="208"/>
      <c r="D537" s="210"/>
      <c r="E537" s="232" t="s">
        <v>1228</v>
      </c>
      <c r="F537" s="231" t="s">
        <v>1229</v>
      </c>
      <c r="G537" s="231"/>
      <c r="H537" s="211"/>
    </row>
    <row r="538" spans="1:8" s="188" customFormat="1" ht="15" customHeight="1">
      <c r="A538" s="207"/>
      <c r="B538" s="208"/>
      <c r="C538" s="208"/>
      <c r="D538" s="210"/>
      <c r="E538" s="231" t="s">
        <v>1230</v>
      </c>
      <c r="F538" s="231" t="s">
        <v>1231</v>
      </c>
      <c r="G538" s="231"/>
      <c r="H538" s="211"/>
    </row>
    <row r="539" spans="1:8" s="188" customFormat="1" ht="17.25" customHeight="1">
      <c r="A539" s="200"/>
      <c r="B539" s="201">
        <v>2900</v>
      </c>
      <c r="C539" s="201"/>
      <c r="D539" s="201"/>
      <c r="E539" s="418" t="s">
        <v>1232</v>
      </c>
      <c r="F539" s="418"/>
      <c r="G539" s="418"/>
      <c r="H539" s="202"/>
    </row>
    <row r="540" spans="1:8" s="188" customFormat="1" ht="25.5" customHeight="1">
      <c r="A540" s="203"/>
      <c r="B540" s="204"/>
      <c r="C540" s="204"/>
      <c r="D540" s="204"/>
      <c r="E540" s="429" t="s">
        <v>1233</v>
      </c>
      <c r="F540" s="429"/>
      <c r="G540" s="429"/>
      <c r="H540" s="205"/>
    </row>
    <row r="541" spans="1:8" s="188" customFormat="1" ht="17.25" customHeight="1">
      <c r="A541" s="207"/>
      <c r="B541" s="208"/>
      <c r="C541" s="208">
        <v>2910</v>
      </c>
      <c r="D541" s="208"/>
      <c r="E541" s="419" t="s">
        <v>21</v>
      </c>
      <c r="F541" s="419"/>
      <c r="G541" s="419"/>
      <c r="H541" s="209"/>
    </row>
    <row r="542" spans="1:8" s="188" customFormat="1" ht="63" customHeight="1">
      <c r="A542" s="207"/>
      <c r="B542" s="208"/>
      <c r="C542" s="208"/>
      <c r="D542" s="210">
        <v>2911</v>
      </c>
      <c r="E542" s="430" t="s">
        <v>1234</v>
      </c>
      <c r="F542" s="430"/>
      <c r="G542" s="430"/>
      <c r="H542" s="211"/>
    </row>
    <row r="543" spans="1:8" s="188" customFormat="1" ht="15" customHeight="1">
      <c r="A543" s="207"/>
      <c r="B543" s="208"/>
      <c r="C543" s="208"/>
      <c r="D543" s="210"/>
      <c r="E543" s="219" t="s">
        <v>1235</v>
      </c>
      <c r="F543" s="219" t="s">
        <v>1236</v>
      </c>
      <c r="G543" s="225" t="s">
        <v>1237</v>
      </c>
      <c r="H543" s="226"/>
    </row>
    <row r="544" spans="1:8" s="188" customFormat="1" ht="15" customHeight="1">
      <c r="A544" s="207"/>
      <c r="B544" s="208"/>
      <c r="C544" s="208"/>
      <c r="D544" s="210"/>
      <c r="E544" s="219" t="s">
        <v>1238</v>
      </c>
      <c r="F544" s="219" t="s">
        <v>1239</v>
      </c>
      <c r="G544" s="225" t="s">
        <v>1240</v>
      </c>
      <c r="H544" s="226"/>
    </row>
    <row r="545" spans="1:8" s="188" customFormat="1" ht="15" customHeight="1">
      <c r="A545" s="207"/>
      <c r="B545" s="208"/>
      <c r="C545" s="208"/>
      <c r="D545" s="210"/>
      <c r="E545" s="219" t="s">
        <v>1241</v>
      </c>
      <c r="F545" s="219" t="s">
        <v>1242</v>
      </c>
      <c r="G545" s="225" t="s">
        <v>1243</v>
      </c>
      <c r="H545" s="226"/>
    </row>
    <row r="546" spans="1:8" s="188" customFormat="1" ht="15" customHeight="1">
      <c r="A546" s="207"/>
      <c r="B546" s="208"/>
      <c r="C546" s="208"/>
      <c r="D546" s="210"/>
      <c r="E546" s="219" t="s">
        <v>1244</v>
      </c>
      <c r="F546" s="219" t="s">
        <v>1245</v>
      </c>
      <c r="G546" s="225" t="s">
        <v>1246</v>
      </c>
      <c r="H546" s="226"/>
    </row>
    <row r="547" spans="1:8" s="188" customFormat="1" ht="15" customHeight="1">
      <c r="A547" s="207"/>
      <c r="B547" s="208"/>
      <c r="C547" s="208"/>
      <c r="D547" s="210"/>
      <c r="E547" s="219" t="s">
        <v>1247</v>
      </c>
      <c r="F547" s="219" t="s">
        <v>1248</v>
      </c>
      <c r="G547" s="225" t="s">
        <v>1249</v>
      </c>
      <c r="H547" s="226"/>
    </row>
    <row r="548" spans="1:8" s="188" customFormat="1">
      <c r="A548" s="207"/>
      <c r="B548" s="208"/>
      <c r="C548" s="208"/>
      <c r="D548" s="210"/>
      <c r="E548" s="219" t="s">
        <v>1250</v>
      </c>
      <c r="F548" s="219" t="s">
        <v>1251</v>
      </c>
      <c r="G548" s="225" t="s">
        <v>744</v>
      </c>
      <c r="H548" s="226"/>
    </row>
    <row r="549" spans="1:8" s="188" customFormat="1" ht="15" customHeight="1">
      <c r="A549" s="207"/>
      <c r="B549" s="208"/>
      <c r="C549" s="208"/>
      <c r="D549" s="210"/>
      <c r="E549" s="219" t="s">
        <v>1252</v>
      </c>
      <c r="F549" s="219" t="s">
        <v>1253</v>
      </c>
      <c r="G549" s="225" t="s">
        <v>1254</v>
      </c>
      <c r="H549" s="226"/>
    </row>
    <row r="550" spans="1:8" s="188" customFormat="1" ht="15" customHeight="1">
      <c r="A550" s="207"/>
      <c r="B550" s="208"/>
      <c r="C550" s="208"/>
      <c r="D550" s="210"/>
      <c r="E550" s="219" t="s">
        <v>1255</v>
      </c>
      <c r="F550" s="219" t="s">
        <v>1256</v>
      </c>
      <c r="G550" s="225" t="s">
        <v>1257</v>
      </c>
      <c r="H550" s="226"/>
    </row>
    <row r="551" spans="1:8" s="188" customFormat="1" ht="15" customHeight="1">
      <c r="A551" s="207"/>
      <c r="B551" s="208"/>
      <c r="C551" s="208"/>
      <c r="D551" s="210"/>
      <c r="E551" s="219" t="s">
        <v>1258</v>
      </c>
      <c r="F551" s="219" t="s">
        <v>1259</v>
      </c>
      <c r="G551" s="225" t="s">
        <v>1260</v>
      </c>
      <c r="H551" s="226"/>
    </row>
    <row r="552" spans="1:8" s="188" customFormat="1" ht="15" customHeight="1">
      <c r="A552" s="207"/>
      <c r="B552" s="208"/>
      <c r="C552" s="208"/>
      <c r="D552" s="210"/>
      <c r="E552" s="219" t="s">
        <v>1261</v>
      </c>
      <c r="F552" s="219" t="s">
        <v>1262</v>
      </c>
      <c r="G552" s="225" t="s">
        <v>1263</v>
      </c>
      <c r="H552" s="226"/>
    </row>
    <row r="553" spans="1:8" s="188" customFormat="1" ht="15" customHeight="1">
      <c r="A553" s="207"/>
      <c r="B553" s="208"/>
      <c r="C553" s="208"/>
      <c r="D553" s="210"/>
      <c r="E553" s="219" t="s">
        <v>1264</v>
      </c>
      <c r="F553" s="219" t="s">
        <v>1265</v>
      </c>
      <c r="G553" s="219" t="s">
        <v>1266</v>
      </c>
      <c r="H553" s="220"/>
    </row>
    <row r="554" spans="1:8" s="188" customFormat="1" ht="15" customHeight="1">
      <c r="A554" s="207"/>
      <c r="B554" s="208"/>
      <c r="C554" s="208"/>
      <c r="D554" s="210"/>
      <c r="E554" s="219" t="s">
        <v>1267</v>
      </c>
      <c r="F554" s="219" t="s">
        <v>1268</v>
      </c>
      <c r="G554" s="219" t="s">
        <v>1269</v>
      </c>
      <c r="H554" s="220"/>
    </row>
    <row r="555" spans="1:8" s="188" customFormat="1" ht="15" customHeight="1">
      <c r="A555" s="207"/>
      <c r="B555" s="208"/>
      <c r="C555" s="208"/>
      <c r="D555" s="210"/>
      <c r="E555" s="219" t="s">
        <v>1095</v>
      </c>
      <c r="F555" s="219" t="s">
        <v>1270</v>
      </c>
      <c r="G555" s="219" t="s">
        <v>1271</v>
      </c>
      <c r="H555" s="220"/>
    </row>
    <row r="556" spans="1:8" s="188" customFormat="1" ht="15" customHeight="1">
      <c r="A556" s="207"/>
      <c r="B556" s="208"/>
      <c r="C556" s="208"/>
      <c r="D556" s="210"/>
      <c r="E556" s="219" t="s">
        <v>1272</v>
      </c>
      <c r="F556" s="219" t="s">
        <v>1273</v>
      </c>
      <c r="G556" s="219" t="s">
        <v>1274</v>
      </c>
      <c r="H556" s="220"/>
    </row>
    <row r="557" spans="1:8" s="188" customFormat="1" ht="15" customHeight="1">
      <c r="A557" s="207"/>
      <c r="B557" s="208"/>
      <c r="C557" s="208"/>
      <c r="D557" s="210"/>
      <c r="E557" s="219" t="s">
        <v>1275</v>
      </c>
      <c r="F557" s="219" t="s">
        <v>1276</v>
      </c>
      <c r="G557" s="219" t="s">
        <v>1277</v>
      </c>
      <c r="H557" s="220"/>
    </row>
    <row r="558" spans="1:8" s="188" customFormat="1" ht="15" customHeight="1">
      <c r="A558" s="207"/>
      <c r="B558" s="208"/>
      <c r="C558" s="208"/>
      <c r="D558" s="210"/>
      <c r="E558" s="219" t="s">
        <v>1278</v>
      </c>
      <c r="F558" s="219" t="s">
        <v>1279</v>
      </c>
      <c r="G558" s="219" t="s">
        <v>1269</v>
      </c>
      <c r="H558" s="220"/>
    </row>
    <row r="559" spans="1:8" s="188" customFormat="1" ht="15" customHeight="1">
      <c r="A559" s="207"/>
      <c r="B559" s="208"/>
      <c r="C559" s="208"/>
      <c r="D559" s="210"/>
      <c r="E559" s="219" t="s">
        <v>1280</v>
      </c>
      <c r="F559" s="219" t="s">
        <v>1281</v>
      </c>
      <c r="G559" s="219" t="s">
        <v>1282</v>
      </c>
      <c r="H559" s="220"/>
    </row>
    <row r="560" spans="1:8" s="188" customFormat="1" ht="15" customHeight="1">
      <c r="A560" s="207"/>
      <c r="B560" s="208"/>
      <c r="C560" s="208"/>
      <c r="D560" s="210"/>
      <c r="E560" s="219" t="s">
        <v>1283</v>
      </c>
      <c r="F560" s="219" t="s">
        <v>1284</v>
      </c>
      <c r="G560" s="219" t="s">
        <v>1285</v>
      </c>
      <c r="H560" s="220"/>
    </row>
    <row r="561" spans="1:8" s="188" customFormat="1" ht="15" customHeight="1">
      <c r="A561" s="207"/>
      <c r="B561" s="208"/>
      <c r="C561" s="208"/>
      <c r="D561" s="210"/>
      <c r="E561" s="219" t="s">
        <v>1286</v>
      </c>
      <c r="F561" s="219" t="s">
        <v>1287</v>
      </c>
      <c r="G561" s="219" t="s">
        <v>1288</v>
      </c>
      <c r="H561" s="220"/>
    </row>
    <row r="562" spans="1:8" s="188" customFormat="1" ht="15" customHeight="1">
      <c r="A562" s="207"/>
      <c r="B562" s="208"/>
      <c r="C562" s="208"/>
      <c r="D562" s="210"/>
      <c r="E562" s="219" t="s">
        <v>1289</v>
      </c>
      <c r="F562" s="219" t="s">
        <v>1290</v>
      </c>
      <c r="G562" s="219" t="s">
        <v>1291</v>
      </c>
      <c r="H562" s="220"/>
    </row>
    <row r="563" spans="1:8" s="188" customFormat="1" ht="15" customHeight="1">
      <c r="A563" s="207"/>
      <c r="B563" s="208"/>
      <c r="C563" s="208"/>
      <c r="D563" s="210"/>
      <c r="E563" s="219" t="s">
        <v>1292</v>
      </c>
      <c r="F563" s="219" t="s">
        <v>1293</v>
      </c>
      <c r="G563" s="219" t="s">
        <v>1294</v>
      </c>
      <c r="H563" s="220"/>
    </row>
    <row r="564" spans="1:8" s="188" customFormat="1" ht="15" customHeight="1">
      <c r="A564" s="207"/>
      <c r="B564" s="208"/>
      <c r="C564" s="208"/>
      <c r="D564" s="210"/>
      <c r="E564" s="219" t="s">
        <v>1295</v>
      </c>
      <c r="F564" s="219" t="s">
        <v>1296</v>
      </c>
      <c r="G564" s="219" t="s">
        <v>1297</v>
      </c>
      <c r="H564" s="220"/>
    </row>
    <row r="565" spans="1:8" s="188" customFormat="1" ht="15" customHeight="1">
      <c r="A565" s="207"/>
      <c r="B565" s="208"/>
      <c r="C565" s="208"/>
      <c r="D565" s="210"/>
      <c r="E565" s="219" t="s">
        <v>1298</v>
      </c>
      <c r="F565" s="219" t="s">
        <v>1299</v>
      </c>
      <c r="G565" s="219" t="s">
        <v>1300</v>
      </c>
      <c r="H565" s="220"/>
    </row>
    <row r="566" spans="1:8" s="188" customFormat="1" ht="15" customHeight="1">
      <c r="A566" s="207"/>
      <c r="B566" s="208"/>
      <c r="C566" s="208"/>
      <c r="D566" s="210"/>
      <c r="E566" s="219" t="s">
        <v>1301</v>
      </c>
      <c r="F566" s="219" t="s">
        <v>1302</v>
      </c>
      <c r="G566" s="219" t="s">
        <v>1303</v>
      </c>
      <c r="H566" s="220"/>
    </row>
    <row r="567" spans="1:8" s="188" customFormat="1" ht="15" customHeight="1">
      <c r="A567" s="207"/>
      <c r="B567" s="208"/>
      <c r="C567" s="208"/>
      <c r="D567" s="210"/>
      <c r="E567" s="219" t="s">
        <v>1304</v>
      </c>
      <c r="F567" s="219" t="s">
        <v>1305</v>
      </c>
      <c r="G567" s="219" t="s">
        <v>1306</v>
      </c>
      <c r="H567" s="220"/>
    </row>
    <row r="568" spans="1:8" s="188" customFormat="1" ht="15" customHeight="1">
      <c r="A568" s="207"/>
      <c r="B568" s="208"/>
      <c r="C568" s="208"/>
      <c r="D568" s="210"/>
      <c r="E568" s="219" t="s">
        <v>1307</v>
      </c>
      <c r="F568" s="219" t="s">
        <v>1308</v>
      </c>
      <c r="G568" s="219" t="s">
        <v>1309</v>
      </c>
      <c r="H568" s="220"/>
    </row>
    <row r="569" spans="1:8" s="188" customFormat="1" ht="15" customHeight="1">
      <c r="A569" s="207"/>
      <c r="B569" s="208"/>
      <c r="C569" s="208"/>
      <c r="D569" s="210"/>
      <c r="E569" s="219" t="s">
        <v>1310</v>
      </c>
      <c r="F569" s="219" t="s">
        <v>1311</v>
      </c>
      <c r="G569" s="219" t="s">
        <v>1312</v>
      </c>
      <c r="H569" s="220"/>
    </row>
    <row r="570" spans="1:8" s="188" customFormat="1" ht="15" customHeight="1">
      <c r="A570" s="207"/>
      <c r="B570" s="208"/>
      <c r="C570" s="208"/>
      <c r="D570" s="210"/>
      <c r="E570" s="219" t="s">
        <v>1313</v>
      </c>
      <c r="F570" s="219" t="s">
        <v>1314</v>
      </c>
      <c r="G570" s="219" t="s">
        <v>1315</v>
      </c>
      <c r="H570" s="220"/>
    </row>
    <row r="571" spans="1:8" s="188" customFormat="1" ht="15" customHeight="1">
      <c r="A571" s="207"/>
      <c r="B571" s="208"/>
      <c r="C571" s="208"/>
      <c r="D571" s="210"/>
      <c r="E571" s="219" t="s">
        <v>1316</v>
      </c>
      <c r="F571" s="219" t="s">
        <v>1317</v>
      </c>
      <c r="G571" s="219" t="s">
        <v>1318</v>
      </c>
      <c r="H571" s="220"/>
    </row>
    <row r="572" spans="1:8" s="188" customFormat="1" ht="15" customHeight="1">
      <c r="A572" s="207"/>
      <c r="B572" s="208"/>
      <c r="C572" s="208"/>
      <c r="D572" s="210"/>
      <c r="E572" s="219" t="s">
        <v>1319</v>
      </c>
      <c r="F572" s="230" t="s">
        <v>1320</v>
      </c>
      <c r="G572" s="219" t="s">
        <v>1321</v>
      </c>
      <c r="H572" s="226"/>
    </row>
    <row r="573" spans="1:8" s="188" customFormat="1" ht="15" customHeight="1">
      <c r="A573" s="207"/>
      <c r="B573" s="208"/>
      <c r="C573" s="208"/>
      <c r="D573" s="210"/>
      <c r="E573" s="219" t="s">
        <v>1322</v>
      </c>
      <c r="F573" s="219" t="s">
        <v>1323</v>
      </c>
      <c r="G573" s="188" t="s">
        <v>1324</v>
      </c>
      <c r="H573" s="226"/>
    </row>
    <row r="574" spans="1:8" s="188" customFormat="1" ht="17.25" customHeight="1">
      <c r="A574" s="207"/>
      <c r="B574" s="208"/>
      <c r="C574" s="208">
        <v>2920</v>
      </c>
      <c r="D574" s="208"/>
      <c r="E574" s="419" t="s">
        <v>1325</v>
      </c>
      <c r="F574" s="419"/>
      <c r="G574" s="419"/>
      <c r="H574" s="209"/>
    </row>
    <row r="575" spans="1:8" s="188" customFormat="1" ht="39" customHeight="1">
      <c r="A575" s="207"/>
      <c r="B575" s="208"/>
      <c r="C575" s="208"/>
      <c r="D575" s="210">
        <v>2921</v>
      </c>
      <c r="E575" s="430" t="s">
        <v>1326</v>
      </c>
      <c r="F575" s="430"/>
      <c r="G575" s="430"/>
      <c r="H575" s="211"/>
    </row>
    <row r="576" spans="1:8" s="188" customFormat="1" ht="15" customHeight="1">
      <c r="A576" s="207"/>
      <c r="B576" s="208"/>
      <c r="C576" s="208"/>
      <c r="D576" s="210"/>
      <c r="E576" s="231" t="s">
        <v>626</v>
      </c>
      <c r="F576" s="231" t="s">
        <v>1327</v>
      </c>
      <c r="G576" s="231" t="s">
        <v>1328</v>
      </c>
      <c r="H576" s="211"/>
    </row>
    <row r="577" spans="1:8" s="188" customFormat="1" ht="15" customHeight="1">
      <c r="A577" s="207"/>
      <c r="B577" s="208"/>
      <c r="C577" s="208"/>
      <c r="D577" s="210"/>
      <c r="E577" s="231" t="s">
        <v>1329</v>
      </c>
      <c r="F577" s="231" t="s">
        <v>1251</v>
      </c>
      <c r="G577" s="231" t="s">
        <v>1330</v>
      </c>
      <c r="H577" s="211"/>
    </row>
    <row r="578" spans="1:8" s="188" customFormat="1" ht="15" customHeight="1">
      <c r="A578" s="207"/>
      <c r="B578" s="208"/>
      <c r="C578" s="208"/>
      <c r="D578" s="210"/>
      <c r="E578" s="231" t="s">
        <v>1331</v>
      </c>
      <c r="F578" s="231" t="s">
        <v>1332</v>
      </c>
      <c r="G578" s="231" t="s">
        <v>1333</v>
      </c>
      <c r="H578" s="211"/>
    </row>
    <row r="579" spans="1:8" s="188" customFormat="1" ht="17.25" customHeight="1">
      <c r="A579" s="207"/>
      <c r="B579" s="208"/>
      <c r="C579" s="208">
        <v>2930</v>
      </c>
      <c r="D579" s="208"/>
      <c r="E579" s="419" t="s">
        <v>1334</v>
      </c>
      <c r="F579" s="419"/>
      <c r="G579" s="419"/>
      <c r="H579" s="209"/>
    </row>
    <row r="580" spans="1:8" s="188" customFormat="1" ht="50.25" customHeight="1">
      <c r="A580" s="207"/>
      <c r="B580" s="208"/>
      <c r="C580" s="208"/>
      <c r="D580" s="210">
        <v>2931</v>
      </c>
      <c r="E580" s="447" t="s">
        <v>1335</v>
      </c>
      <c r="F580" s="447"/>
      <c r="G580" s="447"/>
      <c r="H580" s="211"/>
    </row>
    <row r="581" spans="1:8" s="188" customFormat="1" ht="15" customHeight="1">
      <c r="A581" s="207"/>
      <c r="B581" s="208"/>
      <c r="C581" s="208"/>
      <c r="D581" s="210"/>
      <c r="E581" s="239" t="s">
        <v>1336</v>
      </c>
      <c r="F581" s="239" t="s">
        <v>1337</v>
      </c>
      <c r="G581" s="239" t="s">
        <v>584</v>
      </c>
      <c r="H581" s="211"/>
    </row>
    <row r="582" spans="1:8" s="188" customFormat="1" ht="15" customHeight="1">
      <c r="A582" s="207"/>
      <c r="B582" s="208"/>
      <c r="C582" s="208"/>
      <c r="D582" s="210"/>
      <c r="E582" s="239" t="s">
        <v>1338</v>
      </c>
      <c r="F582" s="239" t="s">
        <v>1339</v>
      </c>
      <c r="G582" s="239" t="s">
        <v>1340</v>
      </c>
      <c r="H582" s="211"/>
    </row>
    <row r="583" spans="1:8" s="188" customFormat="1" ht="15" customHeight="1">
      <c r="A583" s="207"/>
      <c r="B583" s="208"/>
      <c r="C583" s="208"/>
      <c r="D583" s="210"/>
      <c r="E583" s="239" t="s">
        <v>1341</v>
      </c>
      <c r="F583" s="239" t="s">
        <v>1342</v>
      </c>
      <c r="G583" s="239" t="s">
        <v>1343</v>
      </c>
      <c r="H583" s="211"/>
    </row>
    <row r="584" spans="1:8" s="188" customFormat="1" ht="15" customHeight="1">
      <c r="A584" s="207"/>
      <c r="B584" s="208"/>
      <c r="C584" s="208"/>
      <c r="D584" s="210"/>
      <c r="E584" s="239" t="s">
        <v>1344</v>
      </c>
      <c r="F584" s="239" t="s">
        <v>1345</v>
      </c>
      <c r="G584" s="239"/>
      <c r="H584" s="211"/>
    </row>
    <row r="585" spans="1:8" s="188" customFormat="1" ht="17.25" customHeight="1">
      <c r="A585" s="207"/>
      <c r="B585" s="208"/>
      <c r="C585" s="208">
        <v>2940</v>
      </c>
      <c r="D585" s="208"/>
      <c r="E585" s="419" t="s">
        <v>1346</v>
      </c>
      <c r="F585" s="419"/>
      <c r="G585" s="419"/>
      <c r="H585" s="209"/>
    </row>
    <row r="586" spans="1:8" s="188" customFormat="1" ht="52.5" customHeight="1">
      <c r="A586" s="207"/>
      <c r="B586" s="208"/>
      <c r="C586" s="208"/>
      <c r="D586" s="210">
        <v>2941</v>
      </c>
      <c r="E586" s="430" t="s">
        <v>1347</v>
      </c>
      <c r="F586" s="430"/>
      <c r="G586" s="430"/>
      <c r="H586" s="211"/>
    </row>
    <row r="587" spans="1:8" s="188" customFormat="1" ht="15" customHeight="1">
      <c r="A587" s="207"/>
      <c r="B587" s="208"/>
      <c r="C587" s="208"/>
      <c r="D587" s="210"/>
      <c r="E587" s="219"/>
      <c r="F587" s="219" t="s">
        <v>1348</v>
      </c>
      <c r="G587" s="231" t="s">
        <v>1349</v>
      </c>
      <c r="H587" s="211"/>
    </row>
    <row r="588" spans="1:8" s="188" customFormat="1" ht="15" customHeight="1">
      <c r="A588" s="207"/>
      <c r="B588" s="208"/>
      <c r="C588" s="208"/>
      <c r="D588" s="210"/>
      <c r="E588" s="219" t="s">
        <v>1350</v>
      </c>
      <c r="F588" s="219" t="s">
        <v>1351</v>
      </c>
      <c r="G588" s="231" t="s">
        <v>1352</v>
      </c>
      <c r="H588" s="211"/>
    </row>
    <row r="589" spans="1:8" s="188" customFormat="1" ht="15" customHeight="1">
      <c r="A589" s="207"/>
      <c r="B589" s="208"/>
      <c r="C589" s="208"/>
      <c r="D589" s="210"/>
      <c r="E589" s="219" t="s">
        <v>1353</v>
      </c>
      <c r="F589" s="219" t="s">
        <v>1354</v>
      </c>
      <c r="G589" s="231" t="s">
        <v>1355</v>
      </c>
      <c r="H589" s="211"/>
    </row>
    <row r="590" spans="1:8" s="188" customFormat="1" ht="15" customHeight="1">
      <c r="A590" s="207"/>
      <c r="B590" s="208"/>
      <c r="C590" s="208"/>
      <c r="D590" s="210"/>
      <c r="E590" s="219" t="s">
        <v>1356</v>
      </c>
      <c r="F590" s="219" t="s">
        <v>1357</v>
      </c>
      <c r="G590" s="231" t="s">
        <v>1358</v>
      </c>
      <c r="H590" s="211"/>
    </row>
    <row r="591" spans="1:8" s="188" customFormat="1" ht="15" customHeight="1">
      <c r="A591" s="207"/>
      <c r="B591" s="208"/>
      <c r="C591" s="208"/>
      <c r="D591" s="210"/>
      <c r="E591" s="219" t="s">
        <v>1359</v>
      </c>
      <c r="F591" s="219" t="s">
        <v>1360</v>
      </c>
      <c r="G591" s="219" t="s">
        <v>1361</v>
      </c>
      <c r="H591" s="220"/>
    </row>
    <row r="592" spans="1:8" s="188" customFormat="1" ht="15" customHeight="1">
      <c r="A592" s="207"/>
      <c r="B592" s="208"/>
      <c r="C592" s="208"/>
      <c r="D592" s="210"/>
      <c r="E592" s="219" t="s">
        <v>1362</v>
      </c>
      <c r="F592" s="219" t="s">
        <v>1363</v>
      </c>
      <c r="G592" s="234" t="s">
        <v>1364</v>
      </c>
      <c r="H592" s="235"/>
    </row>
    <row r="593" spans="1:8" s="188" customFormat="1" ht="23.25" customHeight="1">
      <c r="A593" s="207"/>
      <c r="B593" s="208"/>
      <c r="C593" s="208"/>
      <c r="D593" s="210"/>
      <c r="E593" s="219"/>
      <c r="F593" s="219" t="s">
        <v>1365</v>
      </c>
      <c r="G593" s="234" t="s">
        <v>1366</v>
      </c>
      <c r="H593" s="235"/>
    </row>
    <row r="594" spans="1:8" s="188" customFormat="1" ht="17.25" customHeight="1">
      <c r="A594" s="207"/>
      <c r="B594" s="208"/>
      <c r="C594" s="208">
        <v>2950</v>
      </c>
      <c r="D594" s="208"/>
      <c r="E594" s="419" t="s">
        <v>1367</v>
      </c>
      <c r="F594" s="419"/>
      <c r="G594" s="419"/>
      <c r="H594" s="209"/>
    </row>
    <row r="595" spans="1:8" s="188" customFormat="1" ht="37.5" customHeight="1">
      <c r="A595" s="207"/>
      <c r="B595" s="208"/>
      <c r="C595" s="208"/>
      <c r="D595" s="210">
        <v>2951</v>
      </c>
      <c r="E595" s="430" t="s">
        <v>1368</v>
      </c>
      <c r="F595" s="430"/>
      <c r="G595" s="430"/>
      <c r="H595" s="211"/>
    </row>
    <row r="596" spans="1:8" s="188" customFormat="1" ht="17.25" customHeight="1">
      <c r="A596" s="207"/>
      <c r="B596" s="208"/>
      <c r="C596" s="208">
        <v>2960</v>
      </c>
      <c r="D596" s="208"/>
      <c r="E596" s="419" t="s">
        <v>1369</v>
      </c>
      <c r="F596" s="419"/>
      <c r="G596" s="419"/>
      <c r="H596" s="209"/>
    </row>
    <row r="597" spans="1:8" s="188" customFormat="1" ht="42" customHeight="1">
      <c r="A597" s="207"/>
      <c r="B597" s="208"/>
      <c r="C597" s="208"/>
      <c r="D597" s="210">
        <v>2961</v>
      </c>
      <c r="E597" s="430" t="s">
        <v>1370</v>
      </c>
      <c r="F597" s="430"/>
      <c r="G597" s="430"/>
      <c r="H597" s="211"/>
    </row>
    <row r="598" spans="1:8" s="188" customFormat="1" ht="15" customHeight="1">
      <c r="A598" s="207"/>
      <c r="B598" s="208"/>
      <c r="C598" s="208"/>
      <c r="D598" s="210"/>
      <c r="E598" s="231" t="s">
        <v>1371</v>
      </c>
      <c r="F598" s="231" t="s">
        <v>1372</v>
      </c>
      <c r="G598" s="231" t="s">
        <v>1373</v>
      </c>
      <c r="H598" s="211"/>
    </row>
    <row r="599" spans="1:8" s="188" customFormat="1" ht="15" customHeight="1">
      <c r="A599" s="207"/>
      <c r="B599" s="208"/>
      <c r="C599" s="208"/>
      <c r="D599" s="210"/>
      <c r="E599" s="231" t="s">
        <v>1374</v>
      </c>
      <c r="F599" s="231" t="s">
        <v>1375</v>
      </c>
      <c r="G599" s="231" t="s">
        <v>1376</v>
      </c>
      <c r="H599" s="211"/>
    </row>
    <row r="600" spans="1:8" s="188" customFormat="1" ht="15" customHeight="1">
      <c r="A600" s="207"/>
      <c r="B600" s="208"/>
      <c r="C600" s="208"/>
      <c r="D600" s="210"/>
      <c r="E600" s="231" t="s">
        <v>1377</v>
      </c>
      <c r="F600" s="231" t="s">
        <v>1378</v>
      </c>
      <c r="G600" s="231" t="s">
        <v>1379</v>
      </c>
      <c r="H600" s="211"/>
    </row>
    <row r="601" spans="1:8" s="188" customFormat="1" ht="15" customHeight="1">
      <c r="A601" s="207"/>
      <c r="B601" s="208"/>
      <c r="C601" s="208"/>
      <c r="D601" s="210"/>
      <c r="E601" s="231" t="s">
        <v>1380</v>
      </c>
      <c r="F601" s="225" t="s">
        <v>1381</v>
      </c>
      <c r="G601" s="230" t="s">
        <v>1382</v>
      </c>
      <c r="H601" s="220"/>
    </row>
    <row r="602" spans="1:8" s="188" customFormat="1" ht="15" customHeight="1">
      <c r="A602" s="207"/>
      <c r="B602" s="208"/>
      <c r="C602" s="208"/>
      <c r="D602" s="210"/>
      <c r="E602" s="231" t="s">
        <v>1383</v>
      </c>
      <c r="F602" s="225" t="s">
        <v>1384</v>
      </c>
      <c r="G602" s="230" t="s">
        <v>624</v>
      </c>
      <c r="H602" s="220"/>
    </row>
    <row r="603" spans="1:8" s="188" customFormat="1" ht="15" customHeight="1">
      <c r="A603" s="207"/>
      <c r="B603" s="208"/>
      <c r="C603" s="208"/>
      <c r="D603" s="210"/>
      <c r="E603" s="231" t="s">
        <v>1385</v>
      </c>
      <c r="F603" s="230" t="s">
        <v>1386</v>
      </c>
      <c r="G603" s="230" t="s">
        <v>1387</v>
      </c>
      <c r="H603" s="220"/>
    </row>
    <row r="604" spans="1:8" s="188" customFormat="1" ht="15" customHeight="1">
      <c r="A604" s="207"/>
      <c r="B604" s="208"/>
      <c r="C604" s="208"/>
      <c r="D604" s="210"/>
      <c r="E604" s="230" t="s">
        <v>1388</v>
      </c>
      <c r="F604" s="230"/>
      <c r="G604" s="230"/>
      <c r="H604" s="220"/>
    </row>
    <row r="605" spans="1:8" s="188" customFormat="1" ht="17.25" customHeight="1">
      <c r="A605" s="207"/>
      <c r="B605" s="208"/>
      <c r="C605" s="208">
        <v>2970</v>
      </c>
      <c r="D605" s="208"/>
      <c r="E605" s="419" t="s">
        <v>1389</v>
      </c>
      <c r="F605" s="419"/>
      <c r="G605" s="419"/>
      <c r="H605" s="209"/>
    </row>
    <row r="606" spans="1:8" s="188" customFormat="1" ht="38.25" customHeight="1">
      <c r="A606" s="207"/>
      <c r="B606" s="208"/>
      <c r="C606" s="208"/>
      <c r="D606" s="210">
        <v>2971</v>
      </c>
      <c r="E606" s="430" t="s">
        <v>1390</v>
      </c>
      <c r="F606" s="430"/>
      <c r="G606" s="430"/>
      <c r="H606" s="211"/>
    </row>
    <row r="607" spans="1:8" s="188" customFormat="1" ht="42" customHeight="1">
      <c r="A607" s="207"/>
      <c r="B607" s="208"/>
      <c r="C607" s="208"/>
      <c r="D607" s="210"/>
      <c r="E607" s="231" t="s">
        <v>1391</v>
      </c>
      <c r="F607" s="231"/>
      <c r="G607" s="231"/>
      <c r="H607" s="211"/>
    </row>
    <row r="608" spans="1:8" s="188" customFormat="1" ht="17.25" customHeight="1">
      <c r="A608" s="207"/>
      <c r="B608" s="208"/>
      <c r="C608" s="208">
        <v>2980</v>
      </c>
      <c r="D608" s="208"/>
      <c r="E608" s="419" t="s">
        <v>1392</v>
      </c>
      <c r="F608" s="419"/>
      <c r="G608" s="419"/>
      <c r="H608" s="209"/>
    </row>
    <row r="609" spans="1:8" s="188" customFormat="1" ht="64.5" customHeight="1">
      <c r="A609" s="207"/>
      <c r="B609" s="208"/>
      <c r="C609" s="208"/>
      <c r="D609" s="210">
        <v>2981</v>
      </c>
      <c r="E609" s="430" t="s">
        <v>1393</v>
      </c>
      <c r="F609" s="430"/>
      <c r="G609" s="430"/>
      <c r="H609" s="211"/>
    </row>
    <row r="610" spans="1:8" s="188" customFormat="1" ht="24" customHeight="1">
      <c r="A610" s="207"/>
      <c r="B610" s="208"/>
      <c r="C610" s="208"/>
      <c r="D610" s="210"/>
      <c r="E610" s="231" t="s">
        <v>1394</v>
      </c>
      <c r="F610" s="231" t="s">
        <v>1395</v>
      </c>
      <c r="G610" s="231" t="s">
        <v>1396</v>
      </c>
      <c r="H610" s="211"/>
    </row>
    <row r="611" spans="1:8" s="188" customFormat="1" ht="21" customHeight="1">
      <c r="A611" s="207"/>
      <c r="B611" s="208"/>
      <c r="C611" s="208"/>
      <c r="D611" s="210"/>
      <c r="E611" s="188" t="s">
        <v>1397</v>
      </c>
      <c r="F611" s="231" t="s">
        <v>1398</v>
      </c>
      <c r="G611" s="231"/>
      <c r="H611" s="211"/>
    </row>
    <row r="612" spans="1:8" s="188" customFormat="1" ht="21" customHeight="1">
      <c r="A612" s="207"/>
      <c r="B612" s="208"/>
      <c r="C612" s="208"/>
      <c r="D612" s="210"/>
      <c r="E612" s="231" t="s">
        <v>1399</v>
      </c>
      <c r="F612" s="231" t="s">
        <v>1400</v>
      </c>
      <c r="G612" s="231"/>
      <c r="H612" s="211"/>
    </row>
    <row r="613" spans="1:8" s="188" customFormat="1" ht="17.25" customHeight="1">
      <c r="A613" s="207"/>
      <c r="B613" s="208"/>
      <c r="C613" s="208">
        <v>2990</v>
      </c>
      <c r="D613" s="208"/>
      <c r="E613" s="419" t="s">
        <v>1401</v>
      </c>
      <c r="F613" s="419"/>
      <c r="G613" s="419"/>
      <c r="H613" s="209"/>
    </row>
    <row r="614" spans="1:8" s="188" customFormat="1" ht="25.5" customHeight="1">
      <c r="A614" s="207"/>
      <c r="B614" s="208"/>
      <c r="C614" s="208"/>
      <c r="D614" s="210">
        <v>2991</v>
      </c>
      <c r="E614" s="430" t="s">
        <v>1402</v>
      </c>
      <c r="F614" s="430"/>
      <c r="G614" s="430"/>
      <c r="H614" s="211"/>
    </row>
    <row r="615" spans="1:8" s="227" customFormat="1" ht="17.25" customHeight="1">
      <c r="A615" s="197">
        <v>3000</v>
      </c>
      <c r="B615" s="198"/>
      <c r="C615" s="198"/>
      <c r="D615" s="197"/>
      <c r="E615" s="457" t="s">
        <v>38</v>
      </c>
      <c r="F615" s="457"/>
      <c r="G615" s="457"/>
      <c r="H615" s="240"/>
    </row>
    <row r="616" spans="1:8" s="188" customFormat="1" ht="17.25" customHeight="1">
      <c r="A616" s="200"/>
      <c r="B616" s="201">
        <v>3100</v>
      </c>
      <c r="C616" s="201"/>
      <c r="D616" s="201"/>
      <c r="E616" s="418" t="s">
        <v>1403</v>
      </c>
      <c r="F616" s="418"/>
      <c r="G616" s="418"/>
      <c r="H616" s="202"/>
    </row>
    <row r="617" spans="1:8" s="188" customFormat="1" ht="39" customHeight="1">
      <c r="A617" s="203"/>
      <c r="B617" s="204"/>
      <c r="C617" s="204"/>
      <c r="D617" s="204"/>
      <c r="E617" s="429" t="s">
        <v>1404</v>
      </c>
      <c r="F617" s="429"/>
      <c r="G617" s="429"/>
      <c r="H617" s="205"/>
    </row>
    <row r="618" spans="1:8" s="188" customFormat="1" ht="17.25" customHeight="1">
      <c r="A618" s="207"/>
      <c r="B618" s="208"/>
      <c r="C618" s="208">
        <v>3110</v>
      </c>
      <c r="D618" s="208"/>
      <c r="E618" s="419" t="s">
        <v>1405</v>
      </c>
      <c r="F618" s="419"/>
      <c r="G618" s="419"/>
      <c r="H618" s="209"/>
    </row>
    <row r="619" spans="1:8" s="188" customFormat="1" ht="43.5" customHeight="1">
      <c r="A619" s="207"/>
      <c r="B619" s="208"/>
      <c r="C619" s="208"/>
      <c r="D619" s="210">
        <v>3111</v>
      </c>
      <c r="E619" s="430" t="s">
        <v>1406</v>
      </c>
      <c r="F619" s="430"/>
      <c r="G619" s="430"/>
      <c r="H619" s="211"/>
    </row>
    <row r="620" spans="1:8" s="188" customFormat="1" ht="154.5" customHeight="1">
      <c r="A620" s="207"/>
      <c r="B620" s="208"/>
      <c r="C620" s="208"/>
      <c r="D620" s="210"/>
      <c r="E620" s="455" t="s">
        <v>1407</v>
      </c>
      <c r="F620" s="456"/>
      <c r="G620" s="456"/>
      <c r="H620" s="211"/>
    </row>
    <row r="621" spans="1:8" s="188" customFormat="1" ht="39" customHeight="1">
      <c r="A621" s="207"/>
      <c r="B621" s="208"/>
      <c r="C621" s="208"/>
      <c r="D621" s="210">
        <v>3112</v>
      </c>
      <c r="E621" s="430" t="s">
        <v>1408</v>
      </c>
      <c r="F621" s="430"/>
      <c r="G621" s="430"/>
      <c r="H621" s="211"/>
    </row>
    <row r="622" spans="1:8" s="188" customFormat="1" ht="17.25" customHeight="1">
      <c r="A622" s="207"/>
      <c r="B622" s="208"/>
      <c r="C622" s="208">
        <v>3120</v>
      </c>
      <c r="D622" s="208"/>
      <c r="E622" s="419" t="s">
        <v>1409</v>
      </c>
      <c r="F622" s="419"/>
      <c r="G622" s="419"/>
      <c r="H622" s="209"/>
    </row>
    <row r="623" spans="1:8" s="188" customFormat="1" ht="25.5" customHeight="1">
      <c r="A623" s="207"/>
      <c r="B623" s="208"/>
      <c r="C623" s="208"/>
      <c r="D623" s="210">
        <v>3121</v>
      </c>
      <c r="E623" s="430" t="s">
        <v>1410</v>
      </c>
      <c r="F623" s="430"/>
      <c r="G623" s="430"/>
      <c r="H623" s="211"/>
    </row>
    <row r="624" spans="1:8" s="188" customFormat="1" ht="17.25" customHeight="1">
      <c r="A624" s="207"/>
      <c r="B624" s="208"/>
      <c r="C624" s="208">
        <v>3130</v>
      </c>
      <c r="D624" s="208"/>
      <c r="E624" s="419" t="s">
        <v>1411</v>
      </c>
      <c r="F624" s="419"/>
      <c r="G624" s="419"/>
      <c r="H624" s="209"/>
    </row>
    <row r="625" spans="1:10" s="188" customFormat="1" ht="36" customHeight="1">
      <c r="A625" s="207"/>
      <c r="B625" s="208"/>
      <c r="C625" s="208"/>
      <c r="D625" s="210">
        <v>3131</v>
      </c>
      <c r="E625" s="430" t="s">
        <v>1412</v>
      </c>
      <c r="F625" s="430"/>
      <c r="G625" s="430"/>
      <c r="H625" s="211"/>
    </row>
    <row r="626" spans="1:10" s="188" customFormat="1" ht="67.5" customHeight="1">
      <c r="A626" s="207"/>
      <c r="B626" s="208"/>
      <c r="C626" s="208"/>
      <c r="D626" s="210"/>
      <c r="E626" s="455" t="s">
        <v>1407</v>
      </c>
      <c r="F626" s="456"/>
      <c r="G626" s="456"/>
      <c r="H626" s="211"/>
    </row>
    <row r="627" spans="1:10" s="188" customFormat="1" ht="17.25" customHeight="1">
      <c r="A627" s="207"/>
      <c r="B627" s="208"/>
      <c r="C627" s="208">
        <v>3140</v>
      </c>
      <c r="D627" s="208"/>
      <c r="E627" s="419" t="s">
        <v>1413</v>
      </c>
      <c r="F627" s="419"/>
      <c r="G627" s="419"/>
      <c r="H627" s="209"/>
    </row>
    <row r="628" spans="1:10" s="188" customFormat="1" ht="43.5" customHeight="1">
      <c r="A628" s="207"/>
      <c r="B628" s="208"/>
      <c r="C628" s="208"/>
      <c r="D628" s="210">
        <v>3141</v>
      </c>
      <c r="E628" s="430" t="s">
        <v>1414</v>
      </c>
      <c r="F628" s="430"/>
      <c r="G628" s="430"/>
      <c r="H628" s="211"/>
    </row>
    <row r="629" spans="1:10" s="188" customFormat="1" ht="72" customHeight="1">
      <c r="A629" s="207"/>
      <c r="B629" s="208"/>
      <c r="C629" s="208"/>
      <c r="D629" s="210"/>
      <c r="E629" s="452" t="s">
        <v>1415</v>
      </c>
      <c r="F629" s="430"/>
      <c r="G629" s="430"/>
      <c r="H629" s="211"/>
    </row>
    <row r="630" spans="1:10" s="188" customFormat="1" ht="17.25" customHeight="1">
      <c r="A630" s="207"/>
      <c r="B630" s="208"/>
      <c r="C630" s="208">
        <v>3150</v>
      </c>
      <c r="D630" s="208"/>
      <c r="E630" s="419" t="s">
        <v>1416</v>
      </c>
      <c r="F630" s="419"/>
      <c r="G630" s="419"/>
      <c r="H630" s="209"/>
    </row>
    <row r="631" spans="1:10" s="188" customFormat="1" ht="26.25" customHeight="1">
      <c r="A631" s="207"/>
      <c r="B631" s="208"/>
      <c r="C631" s="208"/>
      <c r="D631" s="210">
        <v>3151</v>
      </c>
      <c r="E631" s="430" t="s">
        <v>1417</v>
      </c>
      <c r="F631" s="430"/>
      <c r="G631" s="430"/>
      <c r="H631" s="211"/>
    </row>
    <row r="632" spans="1:10" s="188" customFormat="1" ht="73.5" customHeight="1">
      <c r="A632" s="207"/>
      <c r="B632" s="208"/>
      <c r="C632" s="208"/>
      <c r="D632" s="210"/>
      <c r="E632" s="455" t="s">
        <v>1418</v>
      </c>
      <c r="F632" s="456"/>
      <c r="G632" s="456"/>
      <c r="H632" s="430"/>
      <c r="I632" s="430"/>
      <c r="J632" s="430"/>
    </row>
    <row r="633" spans="1:10" s="188" customFormat="1" ht="17.25" customHeight="1">
      <c r="A633" s="207"/>
      <c r="B633" s="208"/>
      <c r="C633" s="208">
        <v>3160</v>
      </c>
      <c r="D633" s="208"/>
      <c r="E633" s="430" t="s">
        <v>1419</v>
      </c>
      <c r="F633" s="430"/>
      <c r="G633" s="430"/>
      <c r="H633" s="209"/>
    </row>
    <row r="634" spans="1:10" s="188" customFormat="1" ht="89.25" customHeight="1">
      <c r="A634" s="207"/>
      <c r="B634" s="208"/>
      <c r="C634" s="208"/>
      <c r="D634" s="210">
        <v>3161</v>
      </c>
      <c r="E634" s="430" t="s">
        <v>1420</v>
      </c>
      <c r="F634" s="430"/>
      <c r="G634" s="430"/>
      <c r="H634" s="211"/>
    </row>
    <row r="635" spans="1:10" s="188" customFormat="1" ht="17.25" customHeight="1">
      <c r="A635" s="207"/>
      <c r="B635" s="208"/>
      <c r="C635" s="208">
        <v>3170</v>
      </c>
      <c r="D635" s="208"/>
      <c r="E635" s="419" t="s">
        <v>1421</v>
      </c>
      <c r="F635" s="419"/>
      <c r="G635" s="419"/>
      <c r="H635" s="209"/>
    </row>
    <row r="636" spans="1:10" s="188" customFormat="1" ht="77.25" customHeight="1">
      <c r="A636" s="207"/>
      <c r="B636" s="208"/>
      <c r="C636" s="208"/>
      <c r="D636" s="210">
        <v>3171</v>
      </c>
      <c r="E636" s="430" t="s">
        <v>1422</v>
      </c>
      <c r="F636" s="430"/>
      <c r="G636" s="430"/>
      <c r="H636" s="211"/>
    </row>
    <row r="637" spans="1:10" s="188" customFormat="1" ht="77.25" customHeight="1">
      <c r="A637" s="207"/>
      <c r="B637" s="208"/>
      <c r="C637" s="208"/>
      <c r="D637" s="210"/>
      <c r="E637" s="452" t="s">
        <v>1423</v>
      </c>
      <c r="F637" s="430"/>
      <c r="G637" s="430"/>
      <c r="H637" s="211"/>
    </row>
    <row r="638" spans="1:10" s="188" customFormat="1" ht="17.25" customHeight="1">
      <c r="A638" s="207"/>
      <c r="B638" s="208"/>
      <c r="C638" s="208">
        <v>3180</v>
      </c>
      <c r="D638" s="208"/>
      <c r="E638" s="419" t="s">
        <v>1424</v>
      </c>
      <c r="F638" s="419"/>
      <c r="G638" s="419"/>
      <c r="H638" s="209"/>
    </row>
    <row r="639" spans="1:10" s="188" customFormat="1" ht="38.25" customHeight="1">
      <c r="A639" s="207"/>
      <c r="B639" s="208"/>
      <c r="C639" s="208"/>
      <c r="D639" s="210">
        <v>3181</v>
      </c>
      <c r="E639" s="430" t="s">
        <v>1425</v>
      </c>
      <c r="F639" s="430"/>
      <c r="G639" s="430"/>
      <c r="H639" s="209"/>
    </row>
    <row r="640" spans="1:10" s="188" customFormat="1" ht="25.5" customHeight="1">
      <c r="A640" s="207"/>
      <c r="B640" s="208"/>
      <c r="C640" s="208"/>
      <c r="D640" s="210">
        <v>3182</v>
      </c>
      <c r="E640" s="430" t="s">
        <v>1426</v>
      </c>
      <c r="F640" s="430"/>
      <c r="G640" s="430"/>
      <c r="H640" s="211"/>
    </row>
    <row r="641" spans="1:8" s="188" customFormat="1" ht="17.25" customHeight="1">
      <c r="A641" s="207"/>
      <c r="B641" s="208"/>
      <c r="C641" s="208">
        <v>3190</v>
      </c>
      <c r="D641" s="208"/>
      <c r="E641" s="419" t="s">
        <v>1427</v>
      </c>
      <c r="F641" s="419"/>
      <c r="G641" s="419"/>
      <c r="H641" s="209"/>
    </row>
    <row r="642" spans="1:8" s="188" customFormat="1" ht="64.5" customHeight="1">
      <c r="A642" s="207"/>
      <c r="B642" s="208"/>
      <c r="C642" s="208"/>
      <c r="D642" s="210">
        <v>3191</v>
      </c>
      <c r="E642" s="430" t="s">
        <v>1428</v>
      </c>
      <c r="F642" s="430"/>
      <c r="G642" s="430"/>
      <c r="H642" s="211"/>
    </row>
    <row r="643" spans="1:8" s="188" customFormat="1" ht="26.25" customHeight="1">
      <c r="A643" s="207"/>
      <c r="B643" s="208"/>
      <c r="C643" s="208"/>
      <c r="D643" s="210">
        <v>3192</v>
      </c>
      <c r="E643" s="430" t="s">
        <v>1429</v>
      </c>
      <c r="F643" s="430"/>
      <c r="G643" s="430"/>
      <c r="H643" s="211"/>
    </row>
    <row r="644" spans="1:8" s="188" customFormat="1" ht="17.25" customHeight="1">
      <c r="A644" s="200"/>
      <c r="B644" s="201">
        <v>3200</v>
      </c>
      <c r="C644" s="201"/>
      <c r="D644" s="201"/>
      <c r="E644" s="418" t="s">
        <v>1430</v>
      </c>
      <c r="F644" s="418"/>
      <c r="G644" s="418"/>
      <c r="H644" s="202"/>
    </row>
    <row r="645" spans="1:8" s="188" customFormat="1" ht="27.75" customHeight="1">
      <c r="A645" s="203"/>
      <c r="B645" s="204"/>
      <c r="C645" s="204"/>
      <c r="D645" s="204"/>
      <c r="E645" s="429" t="s">
        <v>1431</v>
      </c>
      <c r="F645" s="429"/>
      <c r="G645" s="429"/>
      <c r="H645" s="205"/>
    </row>
    <row r="646" spans="1:8" s="188" customFormat="1" ht="17.25" customHeight="1">
      <c r="A646" s="207"/>
      <c r="B646" s="208"/>
      <c r="C646" s="208">
        <v>3210</v>
      </c>
      <c r="D646" s="208"/>
      <c r="E646" s="419" t="s">
        <v>1432</v>
      </c>
      <c r="F646" s="419"/>
      <c r="G646" s="419"/>
      <c r="H646" s="209"/>
    </row>
    <row r="647" spans="1:8" s="188" customFormat="1" ht="20.25" customHeight="1">
      <c r="A647" s="207"/>
      <c r="B647" s="208"/>
      <c r="C647" s="208"/>
      <c r="D647" s="210">
        <v>3211</v>
      </c>
      <c r="E647" s="430" t="s">
        <v>1433</v>
      </c>
      <c r="F647" s="430"/>
      <c r="G647" s="430"/>
      <c r="H647" s="211"/>
    </row>
    <row r="648" spans="1:8" s="188" customFormat="1" ht="17.25" customHeight="1">
      <c r="A648" s="207"/>
      <c r="B648" s="208"/>
      <c r="C648" s="208">
        <v>3220</v>
      </c>
      <c r="D648" s="208"/>
      <c r="E648" s="419" t="s">
        <v>1434</v>
      </c>
      <c r="F648" s="419"/>
      <c r="G648" s="419"/>
      <c r="H648" s="209"/>
    </row>
    <row r="649" spans="1:8" s="188" customFormat="1" ht="41.25" customHeight="1">
      <c r="A649" s="207"/>
      <c r="B649" s="208"/>
      <c r="C649" s="208"/>
      <c r="D649" s="210">
        <v>3221</v>
      </c>
      <c r="E649" s="430" t="s">
        <v>1435</v>
      </c>
      <c r="F649" s="430"/>
      <c r="G649" s="430"/>
      <c r="H649" s="211"/>
    </row>
    <row r="650" spans="1:8" s="188" customFormat="1" ht="17.25" customHeight="1">
      <c r="A650" s="207"/>
      <c r="B650" s="208"/>
      <c r="C650" s="208">
        <v>3230</v>
      </c>
      <c r="D650" s="208"/>
      <c r="E650" s="419" t="s">
        <v>1436</v>
      </c>
      <c r="F650" s="419"/>
      <c r="G650" s="419"/>
      <c r="H650" s="209"/>
    </row>
    <row r="651" spans="1:8" s="188" customFormat="1" ht="33.75" customHeight="1">
      <c r="A651" s="207"/>
      <c r="B651" s="208"/>
      <c r="C651" s="208"/>
      <c r="D651" s="210">
        <v>3231</v>
      </c>
      <c r="E651" s="447" t="s">
        <v>1437</v>
      </c>
      <c r="F651" s="447"/>
      <c r="G651" s="447"/>
      <c r="H651" s="211"/>
    </row>
    <row r="652" spans="1:8" s="188" customFormat="1" ht="33" customHeight="1">
      <c r="A652" s="207"/>
      <c r="B652" s="208"/>
      <c r="C652" s="208"/>
      <c r="D652" s="214">
        <v>3232</v>
      </c>
      <c r="E652" s="447" t="s">
        <v>1438</v>
      </c>
      <c r="F652" s="447"/>
      <c r="G652" s="447"/>
      <c r="H652" s="211"/>
    </row>
    <row r="653" spans="1:8" s="188" customFormat="1" ht="45" customHeight="1">
      <c r="A653" s="207"/>
      <c r="B653" s="208"/>
      <c r="C653" s="208"/>
      <c r="D653" s="214">
        <v>3233</v>
      </c>
      <c r="E653" s="447" t="s">
        <v>1439</v>
      </c>
      <c r="F653" s="447"/>
      <c r="G653" s="447"/>
      <c r="H653" s="211"/>
    </row>
    <row r="654" spans="1:8" s="188" customFormat="1" ht="17.25" customHeight="1">
      <c r="A654" s="207"/>
      <c r="B654" s="208"/>
      <c r="C654" s="208">
        <v>3240</v>
      </c>
      <c r="D654" s="208"/>
      <c r="E654" s="419" t="s">
        <v>1440</v>
      </c>
      <c r="F654" s="419"/>
      <c r="G654" s="419"/>
      <c r="H654" s="209"/>
    </row>
    <row r="655" spans="1:8" s="188" customFormat="1" ht="45" customHeight="1">
      <c r="A655" s="207"/>
      <c r="B655" s="208"/>
      <c r="C655" s="208"/>
      <c r="D655" s="210">
        <v>3241</v>
      </c>
      <c r="E655" s="430" t="s">
        <v>1441</v>
      </c>
      <c r="F655" s="430"/>
      <c r="G655" s="430"/>
      <c r="H655" s="211"/>
    </row>
    <row r="656" spans="1:8" s="188" customFormat="1" ht="17.25" customHeight="1">
      <c r="A656" s="207"/>
      <c r="B656" s="208"/>
      <c r="C656" s="208">
        <v>3250</v>
      </c>
      <c r="D656" s="208"/>
      <c r="E656" s="419" t="s">
        <v>1442</v>
      </c>
      <c r="F656" s="419"/>
      <c r="G656" s="419"/>
      <c r="H656" s="209"/>
    </row>
    <row r="657" spans="1:8" s="188" customFormat="1" ht="39" customHeight="1">
      <c r="A657" s="207"/>
      <c r="B657" s="208"/>
      <c r="C657" s="208"/>
      <c r="D657" s="210">
        <v>3251</v>
      </c>
      <c r="E657" s="430" t="s">
        <v>1443</v>
      </c>
      <c r="F657" s="430"/>
      <c r="G657" s="430"/>
      <c r="H657" s="211"/>
    </row>
    <row r="658" spans="1:8" s="188" customFormat="1" ht="17.25" customHeight="1">
      <c r="A658" s="207"/>
      <c r="B658" s="208"/>
      <c r="C658" s="208">
        <v>3260</v>
      </c>
      <c r="D658" s="208"/>
      <c r="E658" s="419" t="s">
        <v>1444</v>
      </c>
      <c r="F658" s="419"/>
      <c r="G658" s="419"/>
      <c r="H658" s="209"/>
    </row>
    <row r="659" spans="1:8" s="188" customFormat="1" ht="61.5" customHeight="1">
      <c r="A659" s="207"/>
      <c r="B659" s="208"/>
      <c r="C659" s="208"/>
      <c r="D659" s="210">
        <v>3261</v>
      </c>
      <c r="E659" s="430" t="s">
        <v>1445</v>
      </c>
      <c r="F659" s="430"/>
      <c r="G659" s="430"/>
      <c r="H659" s="211"/>
    </row>
    <row r="660" spans="1:8" s="188" customFormat="1" ht="43.5" customHeight="1">
      <c r="A660" s="207"/>
      <c r="B660" s="208"/>
      <c r="C660" s="208"/>
      <c r="D660" s="210">
        <v>3262</v>
      </c>
      <c r="E660" s="430" t="s">
        <v>1446</v>
      </c>
      <c r="F660" s="430"/>
      <c r="G660" s="430"/>
      <c r="H660" s="211"/>
    </row>
    <row r="661" spans="1:8" s="188" customFormat="1" ht="16.5" customHeight="1">
      <c r="A661" s="207"/>
      <c r="B661" s="208"/>
      <c r="C661" s="208">
        <v>3270</v>
      </c>
      <c r="D661" s="208"/>
      <c r="E661" s="419" t="s">
        <v>1447</v>
      </c>
      <c r="F661" s="419"/>
      <c r="G661" s="419"/>
      <c r="H661" s="209"/>
    </row>
    <row r="662" spans="1:8" s="188" customFormat="1" ht="24" customHeight="1">
      <c r="A662" s="207"/>
      <c r="B662" s="208"/>
      <c r="C662" s="208">
        <v>3280</v>
      </c>
      <c r="D662" s="208"/>
      <c r="E662" s="419" t="s">
        <v>1448</v>
      </c>
      <c r="F662" s="419"/>
      <c r="G662" s="419"/>
      <c r="H662" s="209"/>
    </row>
    <row r="663" spans="1:8" s="188" customFormat="1" ht="17.25" customHeight="1">
      <c r="A663" s="207"/>
      <c r="B663" s="208"/>
      <c r="C663" s="208">
        <v>3290</v>
      </c>
      <c r="D663" s="208"/>
      <c r="E663" s="419" t="s">
        <v>1449</v>
      </c>
      <c r="F663" s="419"/>
      <c r="G663" s="419"/>
      <c r="H663" s="209"/>
    </row>
    <row r="664" spans="1:8" s="188" customFormat="1" ht="38.25" customHeight="1">
      <c r="A664" s="207"/>
      <c r="B664" s="208"/>
      <c r="C664" s="208"/>
      <c r="D664" s="210">
        <v>3291</v>
      </c>
      <c r="E664" s="430" t="s">
        <v>1450</v>
      </c>
      <c r="F664" s="430"/>
      <c r="G664" s="430"/>
      <c r="H664" s="211"/>
    </row>
    <row r="665" spans="1:8" s="188" customFormat="1" ht="17.25" customHeight="1">
      <c r="A665" s="200"/>
      <c r="B665" s="201">
        <v>3300</v>
      </c>
      <c r="C665" s="201"/>
      <c r="D665" s="201"/>
      <c r="E665" s="418" t="s">
        <v>1451</v>
      </c>
      <c r="F665" s="418"/>
      <c r="G665" s="418"/>
      <c r="H665" s="202"/>
    </row>
    <row r="666" spans="1:8" s="188" customFormat="1" ht="50.25" customHeight="1">
      <c r="A666" s="203"/>
      <c r="B666" s="204"/>
      <c r="C666" s="204"/>
      <c r="D666" s="204"/>
      <c r="E666" s="429" t="s">
        <v>1452</v>
      </c>
      <c r="F666" s="429"/>
      <c r="G666" s="429"/>
      <c r="H666" s="205"/>
    </row>
    <row r="667" spans="1:8" s="188" customFormat="1" ht="17.25" customHeight="1">
      <c r="A667" s="207"/>
      <c r="B667" s="208"/>
      <c r="C667" s="208">
        <v>3310</v>
      </c>
      <c r="D667" s="208"/>
      <c r="E667" s="419" t="s">
        <v>1453</v>
      </c>
      <c r="F667" s="419"/>
      <c r="G667" s="419"/>
      <c r="H667" s="209"/>
    </row>
    <row r="668" spans="1:8" s="188" customFormat="1" ht="30.75" customHeight="1">
      <c r="A668" s="207"/>
      <c r="B668" s="208"/>
      <c r="C668" s="208"/>
      <c r="D668" s="210">
        <v>3311</v>
      </c>
      <c r="E668" s="430" t="s">
        <v>1454</v>
      </c>
      <c r="F668" s="430"/>
      <c r="G668" s="430"/>
      <c r="H668" s="211"/>
    </row>
    <row r="669" spans="1:8" s="188" customFormat="1" ht="63.75" customHeight="1">
      <c r="A669" s="207"/>
      <c r="B669" s="208"/>
      <c r="C669" s="208"/>
      <c r="D669" s="210">
        <v>3312</v>
      </c>
      <c r="E669" s="430" t="s">
        <v>1455</v>
      </c>
      <c r="F669" s="430"/>
      <c r="G669" s="430"/>
      <c r="H669" s="211"/>
    </row>
    <row r="670" spans="1:8" s="188" customFormat="1" ht="21" customHeight="1">
      <c r="A670" s="207"/>
      <c r="B670" s="208"/>
      <c r="C670" s="208"/>
      <c r="D670" s="210">
        <v>3313</v>
      </c>
      <c r="E670" s="430" t="s">
        <v>1456</v>
      </c>
      <c r="F670" s="430"/>
      <c r="G670" s="430"/>
      <c r="H670" s="211"/>
    </row>
    <row r="671" spans="1:8" s="188" customFormat="1" ht="31.5" customHeight="1">
      <c r="A671" s="207"/>
      <c r="B671" s="208"/>
      <c r="C671" s="208"/>
      <c r="D671" s="210">
        <v>3314</v>
      </c>
      <c r="E671" s="425" t="s">
        <v>1457</v>
      </c>
      <c r="F671" s="430"/>
      <c r="G671" s="430"/>
      <c r="H671" s="211"/>
    </row>
    <row r="672" spans="1:8" s="188" customFormat="1" ht="17.25" customHeight="1">
      <c r="A672" s="207"/>
      <c r="B672" s="208"/>
      <c r="C672" s="208">
        <v>3320</v>
      </c>
      <c r="D672" s="208"/>
      <c r="E672" s="419" t="s">
        <v>1458</v>
      </c>
      <c r="F672" s="419"/>
      <c r="G672" s="419"/>
      <c r="H672" s="209"/>
    </row>
    <row r="673" spans="1:8" s="188" customFormat="1" ht="90.6" customHeight="1">
      <c r="A673" s="207"/>
      <c r="B673" s="208"/>
      <c r="C673" s="208"/>
      <c r="D673" s="210">
        <v>3321</v>
      </c>
      <c r="E673" s="430" t="s">
        <v>1459</v>
      </c>
      <c r="F673" s="430"/>
      <c r="G673" s="430"/>
      <c r="H673" s="211"/>
    </row>
    <row r="674" spans="1:8" s="188" customFormat="1" ht="17.25" customHeight="1">
      <c r="A674" s="207"/>
      <c r="B674" s="208"/>
      <c r="C674" s="208">
        <v>3330</v>
      </c>
      <c r="D674" s="208"/>
      <c r="E674" s="419" t="s">
        <v>1460</v>
      </c>
      <c r="F674" s="419"/>
      <c r="G674" s="419"/>
      <c r="H674" s="209"/>
    </row>
    <row r="675" spans="1:8" s="188" customFormat="1" ht="129.75" customHeight="1">
      <c r="A675" s="207"/>
      <c r="B675" s="208"/>
      <c r="C675" s="208"/>
      <c r="D675" s="210">
        <v>3331</v>
      </c>
      <c r="E675" s="430" t="s">
        <v>1461</v>
      </c>
      <c r="F675" s="430"/>
      <c r="G675" s="430"/>
      <c r="H675" s="211"/>
    </row>
    <row r="676" spans="1:8" s="188" customFormat="1" ht="17.25" customHeight="1">
      <c r="A676" s="207"/>
      <c r="B676" s="208"/>
      <c r="C676" s="208">
        <v>3340</v>
      </c>
      <c r="D676" s="208"/>
      <c r="E676" s="419" t="s">
        <v>1462</v>
      </c>
      <c r="F676" s="419"/>
      <c r="G676" s="419"/>
      <c r="H676" s="209"/>
    </row>
    <row r="677" spans="1:8" s="188" customFormat="1" ht="76.5" customHeight="1">
      <c r="A677" s="207"/>
      <c r="B677" s="208"/>
      <c r="C677" s="208"/>
      <c r="D677" s="210">
        <v>3341</v>
      </c>
      <c r="E677" s="430" t="s">
        <v>1463</v>
      </c>
      <c r="F677" s="430"/>
      <c r="G677" s="430"/>
      <c r="H677" s="211"/>
    </row>
    <row r="678" spans="1:8" s="188" customFormat="1" ht="89.25" customHeight="1">
      <c r="A678" s="207"/>
      <c r="B678" s="208"/>
      <c r="C678" s="208"/>
      <c r="D678" s="210"/>
      <c r="E678" s="452" t="s">
        <v>1464</v>
      </c>
      <c r="F678" s="430"/>
      <c r="G678" s="430"/>
      <c r="H678" s="211"/>
    </row>
    <row r="679" spans="1:8" s="188" customFormat="1" ht="17.25" customHeight="1">
      <c r="A679" s="207"/>
      <c r="B679" s="208"/>
      <c r="C679" s="208">
        <v>3350</v>
      </c>
      <c r="D679" s="208"/>
      <c r="E679" s="419" t="s">
        <v>1465</v>
      </c>
      <c r="F679" s="419"/>
      <c r="G679" s="419"/>
      <c r="H679" s="209"/>
    </row>
    <row r="680" spans="1:8" s="188" customFormat="1" ht="52.5" customHeight="1">
      <c r="A680" s="207"/>
      <c r="B680" s="208"/>
      <c r="C680" s="208"/>
      <c r="D680" s="210">
        <v>3351</v>
      </c>
      <c r="E680" s="430" t="s">
        <v>1466</v>
      </c>
      <c r="F680" s="430"/>
      <c r="G680" s="430"/>
      <c r="H680" s="211"/>
    </row>
    <row r="681" spans="1:8" s="188" customFormat="1" ht="17.25" customHeight="1">
      <c r="A681" s="207"/>
      <c r="B681" s="208"/>
      <c r="C681" s="208">
        <v>3360</v>
      </c>
      <c r="D681" s="208"/>
      <c r="E681" s="419" t="s">
        <v>1467</v>
      </c>
      <c r="F681" s="419"/>
      <c r="G681" s="419"/>
      <c r="H681" s="209"/>
    </row>
    <row r="682" spans="1:8" s="188" customFormat="1" ht="140.25" customHeight="1">
      <c r="A682" s="207"/>
      <c r="B682" s="208"/>
      <c r="C682" s="208"/>
      <c r="D682" s="210">
        <v>3361</v>
      </c>
      <c r="E682" s="425" t="s">
        <v>1468</v>
      </c>
      <c r="F682" s="430"/>
      <c r="G682" s="430"/>
      <c r="H682" s="211"/>
    </row>
    <row r="683" spans="1:8" s="188" customFormat="1" ht="69.75" customHeight="1">
      <c r="A683" s="207"/>
      <c r="B683" s="208"/>
      <c r="C683" s="208"/>
      <c r="D683" s="210">
        <v>3362</v>
      </c>
      <c r="E683" s="430" t="s">
        <v>1469</v>
      </c>
      <c r="F683" s="430"/>
      <c r="G683" s="430"/>
      <c r="H683" s="211"/>
    </row>
    <row r="684" spans="1:8" s="188" customFormat="1" ht="57.75" customHeight="1">
      <c r="A684" s="207"/>
      <c r="B684" s="208"/>
      <c r="C684" s="208"/>
      <c r="D684" s="210">
        <v>3363</v>
      </c>
      <c r="E684" s="430" t="s">
        <v>1470</v>
      </c>
      <c r="F684" s="430"/>
      <c r="G684" s="430"/>
      <c r="H684" s="211"/>
    </row>
    <row r="685" spans="1:8" s="188" customFormat="1" ht="17.25" customHeight="1">
      <c r="A685" s="207"/>
      <c r="B685" s="208"/>
      <c r="C685" s="208">
        <v>3370</v>
      </c>
      <c r="D685" s="208"/>
      <c r="E685" s="419" t="s">
        <v>1471</v>
      </c>
      <c r="F685" s="419"/>
      <c r="G685" s="419"/>
      <c r="H685" s="209"/>
    </row>
    <row r="686" spans="1:8" s="188" customFormat="1" ht="90" customHeight="1">
      <c r="A686" s="207"/>
      <c r="B686" s="208"/>
      <c r="C686" s="208"/>
      <c r="D686" s="210">
        <v>3371</v>
      </c>
      <c r="E686" s="430" t="s">
        <v>1472</v>
      </c>
      <c r="F686" s="430"/>
      <c r="G686" s="430"/>
      <c r="H686" s="211"/>
    </row>
    <row r="687" spans="1:8" s="188" customFormat="1" ht="17.25" customHeight="1">
      <c r="A687" s="207"/>
      <c r="B687" s="208"/>
      <c r="C687" s="208">
        <v>3380</v>
      </c>
      <c r="D687" s="208"/>
      <c r="E687" s="419" t="s">
        <v>29</v>
      </c>
      <c r="F687" s="419"/>
      <c r="G687" s="419"/>
      <c r="H687" s="209"/>
    </row>
    <row r="688" spans="1:8" s="188" customFormat="1" ht="38.25" customHeight="1">
      <c r="A688" s="207"/>
      <c r="B688" s="208"/>
      <c r="C688" s="208"/>
      <c r="D688" s="210">
        <v>3381</v>
      </c>
      <c r="E688" s="430" t="s">
        <v>1473</v>
      </c>
      <c r="F688" s="430"/>
      <c r="G688" s="430"/>
      <c r="H688" s="211"/>
    </row>
    <row r="689" spans="1:8" s="188" customFormat="1" ht="17.25" customHeight="1">
      <c r="A689" s="207"/>
      <c r="B689" s="208"/>
      <c r="C689" s="208">
        <v>3390</v>
      </c>
      <c r="D689" s="208"/>
      <c r="E689" s="419" t="s">
        <v>1474</v>
      </c>
      <c r="F689" s="419"/>
      <c r="G689" s="419"/>
      <c r="H689" s="209"/>
    </row>
    <row r="690" spans="1:8" s="188" customFormat="1" ht="41.25" customHeight="1">
      <c r="A690" s="207"/>
      <c r="B690" s="208"/>
      <c r="C690" s="208"/>
      <c r="D690" s="210">
        <v>3391</v>
      </c>
      <c r="E690" s="430" t="s">
        <v>1475</v>
      </c>
      <c r="F690" s="430"/>
      <c r="G690" s="430"/>
      <c r="H690" s="211"/>
    </row>
    <row r="691" spans="1:8" s="188" customFormat="1" ht="17.25" customHeight="1">
      <c r="A691" s="200"/>
      <c r="B691" s="201">
        <v>3400</v>
      </c>
      <c r="C691" s="201"/>
      <c r="D691" s="201"/>
      <c r="E691" s="418" t="s">
        <v>1476</v>
      </c>
      <c r="F691" s="418"/>
      <c r="G691" s="418"/>
      <c r="H691" s="202"/>
    </row>
    <row r="692" spans="1:8" s="188" customFormat="1" ht="28.5" customHeight="1">
      <c r="A692" s="203"/>
      <c r="B692" s="204"/>
      <c r="C692" s="204"/>
      <c r="D692" s="204"/>
      <c r="E692" s="429" t="s">
        <v>1477</v>
      </c>
      <c r="F692" s="429"/>
      <c r="G692" s="429"/>
      <c r="H692" s="205"/>
    </row>
    <row r="693" spans="1:8" s="188" customFormat="1" ht="17.25" customHeight="1">
      <c r="A693" s="207"/>
      <c r="B693" s="208"/>
      <c r="C693" s="208">
        <v>3410</v>
      </c>
      <c r="D693" s="208"/>
      <c r="E693" s="419" t="s">
        <v>30</v>
      </c>
      <c r="F693" s="419"/>
      <c r="G693" s="419"/>
      <c r="H693" s="209"/>
    </row>
    <row r="694" spans="1:8" s="188" customFormat="1" ht="64.5" customHeight="1">
      <c r="A694" s="207"/>
      <c r="B694" s="208"/>
      <c r="C694" s="208"/>
      <c r="D694" s="210">
        <v>3411</v>
      </c>
      <c r="E694" s="447" t="s">
        <v>1478</v>
      </c>
      <c r="F694" s="447"/>
      <c r="G694" s="447"/>
      <c r="H694" s="211"/>
    </row>
    <row r="695" spans="1:8" s="188" customFormat="1" ht="26.25" customHeight="1">
      <c r="A695" s="207"/>
      <c r="B695" s="208"/>
      <c r="C695" s="208"/>
      <c r="D695" s="210">
        <v>3412</v>
      </c>
      <c r="E695" s="425" t="s">
        <v>1479</v>
      </c>
      <c r="F695" s="430"/>
      <c r="G695" s="430"/>
      <c r="H695" s="211"/>
    </row>
    <row r="696" spans="1:8" s="188" customFormat="1" ht="17.25" customHeight="1">
      <c r="A696" s="207"/>
      <c r="B696" s="208"/>
      <c r="C696" s="208">
        <v>3420</v>
      </c>
      <c r="D696" s="208"/>
      <c r="E696" s="419" t="s">
        <v>1480</v>
      </c>
      <c r="F696" s="419"/>
      <c r="G696" s="419"/>
      <c r="H696" s="209"/>
    </row>
    <row r="697" spans="1:8" s="188" customFormat="1" ht="39" customHeight="1">
      <c r="A697" s="207"/>
      <c r="B697" s="208"/>
      <c r="C697" s="208"/>
      <c r="D697" s="210">
        <v>3421</v>
      </c>
      <c r="E697" s="430" t="s">
        <v>1481</v>
      </c>
      <c r="F697" s="430"/>
      <c r="G697" s="430"/>
      <c r="H697" s="211"/>
    </row>
    <row r="698" spans="1:8" s="188" customFormat="1" ht="17.25" customHeight="1">
      <c r="A698" s="207"/>
      <c r="B698" s="208"/>
      <c r="C698" s="208">
        <v>3430</v>
      </c>
      <c r="D698" s="208"/>
      <c r="E698" s="419" t="s">
        <v>1482</v>
      </c>
      <c r="F698" s="419"/>
      <c r="G698" s="419"/>
      <c r="H698" s="209"/>
    </row>
    <row r="699" spans="1:8" s="188" customFormat="1" ht="26.25" customHeight="1">
      <c r="A699" s="207"/>
      <c r="B699" s="208"/>
      <c r="C699" s="208"/>
      <c r="D699" s="210">
        <v>3431</v>
      </c>
      <c r="E699" s="430" t="s">
        <v>1483</v>
      </c>
      <c r="F699" s="430"/>
      <c r="G699" s="430"/>
      <c r="H699" s="211"/>
    </row>
    <row r="700" spans="1:8" s="188" customFormat="1" ht="17.25" customHeight="1">
      <c r="A700" s="207"/>
      <c r="B700" s="208"/>
      <c r="C700" s="208">
        <v>3440</v>
      </c>
      <c r="D700" s="208"/>
      <c r="E700" s="419" t="s">
        <v>31</v>
      </c>
      <c r="F700" s="419"/>
      <c r="G700" s="419"/>
      <c r="H700" s="209"/>
    </row>
    <row r="701" spans="1:8" s="188" customFormat="1" ht="108.75" customHeight="1">
      <c r="A701" s="207"/>
      <c r="B701" s="208"/>
      <c r="C701" s="208"/>
      <c r="D701" s="210">
        <v>3441</v>
      </c>
      <c r="E701" s="430" t="s">
        <v>1484</v>
      </c>
      <c r="F701" s="430"/>
      <c r="G701" s="430"/>
      <c r="H701" s="211"/>
    </row>
    <row r="702" spans="1:8" s="188" customFormat="1" ht="17.25" customHeight="1">
      <c r="A702" s="207"/>
      <c r="B702" s="208"/>
      <c r="C702" s="208">
        <v>3450</v>
      </c>
      <c r="D702" s="208"/>
      <c r="E702" s="419" t="s">
        <v>1485</v>
      </c>
      <c r="F702" s="419"/>
      <c r="G702" s="419"/>
      <c r="H702" s="209"/>
    </row>
    <row r="703" spans="1:8" s="188" customFormat="1" ht="72.75" customHeight="1">
      <c r="A703" s="207"/>
      <c r="B703" s="208"/>
      <c r="C703" s="208"/>
      <c r="D703" s="210">
        <v>3451</v>
      </c>
      <c r="E703" s="430" t="s">
        <v>1486</v>
      </c>
      <c r="F703" s="430"/>
      <c r="G703" s="430"/>
      <c r="H703" s="211"/>
    </row>
    <row r="704" spans="1:8" s="188" customFormat="1" ht="17.25" customHeight="1">
      <c r="A704" s="207"/>
      <c r="B704" s="208"/>
      <c r="C704" s="208">
        <v>3460</v>
      </c>
      <c r="D704" s="208"/>
      <c r="E704" s="419" t="s">
        <v>1487</v>
      </c>
      <c r="F704" s="419"/>
      <c r="G704" s="419"/>
      <c r="H704" s="209"/>
    </row>
    <row r="705" spans="1:8" s="188" customFormat="1" ht="26.25" customHeight="1">
      <c r="A705" s="207"/>
      <c r="B705" s="208"/>
      <c r="C705" s="208"/>
      <c r="D705" s="210">
        <v>3461</v>
      </c>
      <c r="E705" s="430" t="s">
        <v>1488</v>
      </c>
      <c r="F705" s="430"/>
      <c r="G705" s="430"/>
      <c r="H705" s="211"/>
    </row>
    <row r="706" spans="1:8" s="188" customFormat="1" ht="17.25" customHeight="1">
      <c r="A706" s="207"/>
      <c r="B706" s="208"/>
      <c r="C706" s="208">
        <v>3470</v>
      </c>
      <c r="D706" s="208"/>
      <c r="E706" s="419" t="s">
        <v>1489</v>
      </c>
      <c r="F706" s="419"/>
      <c r="G706" s="419"/>
      <c r="H706" s="209"/>
    </row>
    <row r="707" spans="1:8" s="188" customFormat="1" ht="76.5" customHeight="1">
      <c r="A707" s="207"/>
      <c r="B707" s="208"/>
      <c r="C707" s="208"/>
      <c r="D707" s="210">
        <v>3471</v>
      </c>
      <c r="E707" s="430" t="s">
        <v>1490</v>
      </c>
      <c r="F707" s="430"/>
      <c r="G707" s="430"/>
      <c r="H707" s="211"/>
    </row>
    <row r="708" spans="1:8" s="188" customFormat="1" ht="17.25" customHeight="1">
      <c r="A708" s="207"/>
      <c r="B708" s="208"/>
      <c r="C708" s="208">
        <v>3480</v>
      </c>
      <c r="D708" s="208"/>
      <c r="E708" s="419" t="s">
        <v>1491</v>
      </c>
      <c r="F708" s="419"/>
      <c r="G708" s="419"/>
      <c r="H708" s="209"/>
    </row>
    <row r="709" spans="1:8" s="188" customFormat="1" ht="39" customHeight="1">
      <c r="A709" s="207"/>
      <c r="B709" s="208"/>
      <c r="C709" s="208"/>
      <c r="D709" s="210">
        <v>3481</v>
      </c>
      <c r="E709" s="447" t="s">
        <v>1492</v>
      </c>
      <c r="F709" s="447"/>
      <c r="G709" s="447"/>
      <c r="H709" s="211"/>
    </row>
    <row r="710" spans="1:8" s="188" customFormat="1" ht="17.25" customHeight="1">
      <c r="A710" s="207"/>
      <c r="B710" s="208"/>
      <c r="C710" s="208">
        <v>3490</v>
      </c>
      <c r="D710" s="208"/>
      <c r="E710" s="419" t="s">
        <v>1493</v>
      </c>
      <c r="F710" s="419"/>
      <c r="G710" s="419"/>
      <c r="H710" s="209"/>
    </row>
    <row r="711" spans="1:8" s="188" customFormat="1" ht="27" customHeight="1">
      <c r="A711" s="207"/>
      <c r="B711" s="208"/>
      <c r="C711" s="208"/>
      <c r="D711" s="210">
        <v>3491</v>
      </c>
      <c r="E711" s="430" t="s">
        <v>1494</v>
      </c>
      <c r="F711" s="430"/>
      <c r="G711" s="430"/>
      <c r="H711" s="211"/>
    </row>
    <row r="712" spans="1:8" s="188" customFormat="1" ht="17.25" customHeight="1">
      <c r="A712" s="200"/>
      <c r="B712" s="201">
        <v>3500</v>
      </c>
      <c r="C712" s="201"/>
      <c r="D712" s="201"/>
      <c r="E712" s="418" t="s">
        <v>1495</v>
      </c>
      <c r="F712" s="418"/>
      <c r="G712" s="418"/>
      <c r="H712" s="202"/>
    </row>
    <row r="713" spans="1:8" s="188" customFormat="1" ht="50.25" customHeight="1">
      <c r="A713" s="203"/>
      <c r="B713" s="204"/>
      <c r="C713" s="204"/>
      <c r="D713" s="204"/>
      <c r="E713" s="429" t="s">
        <v>1496</v>
      </c>
      <c r="F713" s="429"/>
      <c r="G713" s="429"/>
      <c r="H713" s="205"/>
    </row>
    <row r="714" spans="1:8" s="188" customFormat="1" ht="17.25" customHeight="1">
      <c r="A714" s="207"/>
      <c r="B714" s="208"/>
      <c r="C714" s="208">
        <v>3510</v>
      </c>
      <c r="D714" s="208"/>
      <c r="E714" s="419" t="s">
        <v>1497</v>
      </c>
      <c r="F714" s="419"/>
      <c r="G714" s="419"/>
      <c r="H714" s="209"/>
    </row>
    <row r="715" spans="1:8" s="188" customFormat="1" ht="51.75" customHeight="1">
      <c r="A715" s="207"/>
      <c r="B715" s="208"/>
      <c r="C715" s="208"/>
      <c r="D715" s="210">
        <v>3511</v>
      </c>
      <c r="E715" s="430" t="s">
        <v>1498</v>
      </c>
      <c r="F715" s="430"/>
      <c r="G715" s="430"/>
      <c r="H715" s="211"/>
    </row>
    <row r="716" spans="1:8" s="188" customFormat="1" ht="52.5" customHeight="1">
      <c r="A716" s="207"/>
      <c r="B716" s="208"/>
      <c r="C716" s="208"/>
      <c r="D716" s="210">
        <v>3512</v>
      </c>
      <c r="E716" s="425" t="s">
        <v>1499</v>
      </c>
      <c r="F716" s="430"/>
      <c r="G716" s="430"/>
      <c r="H716" s="211"/>
    </row>
    <row r="717" spans="1:8" s="188" customFormat="1" ht="27" customHeight="1">
      <c r="A717" s="207"/>
      <c r="B717" s="208"/>
      <c r="C717" s="208"/>
      <c r="D717" s="210">
        <v>3513</v>
      </c>
      <c r="E717" s="425" t="s">
        <v>1500</v>
      </c>
      <c r="F717" s="425"/>
      <c r="G717" s="425"/>
      <c r="H717" s="221"/>
    </row>
    <row r="718" spans="1:8" s="188" customFormat="1" ht="17.25" customHeight="1">
      <c r="A718" s="207"/>
      <c r="B718" s="208"/>
      <c r="C718" s="208">
        <v>3520</v>
      </c>
      <c r="D718" s="208"/>
      <c r="E718" s="419" t="s">
        <v>1501</v>
      </c>
      <c r="F718" s="419"/>
      <c r="G718" s="419"/>
      <c r="H718" s="209"/>
    </row>
    <row r="719" spans="1:8" s="188" customFormat="1" ht="52.5" customHeight="1">
      <c r="A719" s="207"/>
      <c r="B719" s="208"/>
      <c r="C719" s="208"/>
      <c r="D719" s="214">
        <v>3521</v>
      </c>
      <c r="E719" s="447" t="s">
        <v>1502</v>
      </c>
      <c r="F719" s="447"/>
      <c r="G719" s="447"/>
      <c r="H719" s="211"/>
    </row>
    <row r="720" spans="1:8" s="188" customFormat="1" ht="17.25" customHeight="1">
      <c r="A720" s="207"/>
      <c r="B720" s="208"/>
      <c r="C720" s="208">
        <v>3530</v>
      </c>
      <c r="D720" s="208"/>
      <c r="E720" s="419" t="s">
        <v>1503</v>
      </c>
      <c r="F720" s="419"/>
      <c r="G720" s="419"/>
      <c r="H720" s="209"/>
    </row>
    <row r="721" spans="1:8" s="188" customFormat="1" ht="66" customHeight="1">
      <c r="A721" s="207"/>
      <c r="B721" s="208"/>
      <c r="C721" s="208"/>
      <c r="D721" s="210">
        <v>3531</v>
      </c>
      <c r="E721" s="430" t="s">
        <v>1504</v>
      </c>
      <c r="F721" s="430"/>
      <c r="G721" s="430"/>
      <c r="H721" s="211"/>
    </row>
    <row r="722" spans="1:8" s="188" customFormat="1" ht="17.25" customHeight="1">
      <c r="A722" s="207"/>
      <c r="B722" s="208"/>
      <c r="C722" s="208">
        <v>3540</v>
      </c>
      <c r="D722" s="208"/>
      <c r="E722" s="419" t="s">
        <v>1505</v>
      </c>
      <c r="F722" s="419"/>
      <c r="G722" s="419"/>
      <c r="H722" s="209"/>
    </row>
    <row r="723" spans="1:8" s="188" customFormat="1" ht="38.25" customHeight="1">
      <c r="A723" s="207"/>
      <c r="B723" s="208"/>
      <c r="C723" s="208"/>
      <c r="D723" s="210">
        <v>3541</v>
      </c>
      <c r="E723" s="430" t="s">
        <v>1506</v>
      </c>
      <c r="F723" s="430"/>
      <c r="G723" s="430"/>
      <c r="H723" s="211"/>
    </row>
    <row r="724" spans="1:8" s="188" customFormat="1" ht="17.25" customHeight="1">
      <c r="A724" s="207"/>
      <c r="B724" s="208"/>
      <c r="C724" s="208">
        <v>3550</v>
      </c>
      <c r="D724" s="208"/>
      <c r="E724" s="419" t="s">
        <v>1507</v>
      </c>
      <c r="F724" s="419"/>
      <c r="G724" s="419"/>
      <c r="H724" s="209"/>
    </row>
    <row r="725" spans="1:8" s="188" customFormat="1" ht="40.5" customHeight="1">
      <c r="A725" s="207"/>
      <c r="B725" s="208"/>
      <c r="C725" s="208"/>
      <c r="D725" s="210">
        <v>3551</v>
      </c>
      <c r="E725" s="430" t="s">
        <v>1508</v>
      </c>
      <c r="F725" s="430"/>
      <c r="G725" s="430"/>
      <c r="H725" s="211"/>
    </row>
    <row r="726" spans="1:8" s="188" customFormat="1" ht="17.25" customHeight="1">
      <c r="A726" s="207"/>
      <c r="B726" s="208"/>
      <c r="C726" s="208">
        <v>3560</v>
      </c>
      <c r="D726" s="208"/>
      <c r="E726" s="419" t="s">
        <v>1509</v>
      </c>
      <c r="F726" s="419"/>
      <c r="G726" s="419"/>
      <c r="H726" s="209"/>
    </row>
    <row r="727" spans="1:8" s="188" customFormat="1" ht="44.25" customHeight="1">
      <c r="A727" s="207"/>
      <c r="B727" s="208"/>
      <c r="C727" s="208"/>
      <c r="D727" s="210">
        <v>3561</v>
      </c>
      <c r="E727" s="430" t="s">
        <v>1510</v>
      </c>
      <c r="F727" s="430"/>
      <c r="G727" s="430"/>
      <c r="H727" s="211"/>
    </row>
    <row r="728" spans="1:8" s="188" customFormat="1" ht="17.25" customHeight="1">
      <c r="A728" s="207"/>
      <c r="B728" s="208"/>
      <c r="C728" s="208">
        <v>3570</v>
      </c>
      <c r="D728" s="208"/>
      <c r="E728" s="419" t="s">
        <v>1511</v>
      </c>
      <c r="F728" s="419"/>
      <c r="G728" s="419"/>
      <c r="H728" s="209"/>
    </row>
    <row r="729" spans="1:8" s="188" customFormat="1" ht="81" customHeight="1">
      <c r="A729" s="207"/>
      <c r="B729" s="208"/>
      <c r="C729" s="208"/>
      <c r="D729" s="210">
        <v>3571</v>
      </c>
      <c r="E729" s="430" t="s">
        <v>1512</v>
      </c>
      <c r="F729" s="430"/>
      <c r="G729" s="430"/>
      <c r="H729" s="211"/>
    </row>
    <row r="730" spans="1:8" s="188" customFormat="1" ht="17.25" customHeight="1">
      <c r="A730" s="207"/>
      <c r="B730" s="208"/>
      <c r="C730" s="208">
        <v>3580</v>
      </c>
      <c r="D730" s="208"/>
      <c r="E730" s="419" t="s">
        <v>1513</v>
      </c>
      <c r="F730" s="419"/>
      <c r="G730" s="419"/>
      <c r="H730" s="209"/>
    </row>
    <row r="731" spans="1:8" s="188" customFormat="1" ht="66" customHeight="1">
      <c r="A731" s="207"/>
      <c r="B731" s="208"/>
      <c r="C731" s="208"/>
      <c r="D731" s="210">
        <v>3581</v>
      </c>
      <c r="E731" s="430" t="s">
        <v>1514</v>
      </c>
      <c r="F731" s="430"/>
      <c r="G731" s="430"/>
      <c r="H731" s="211"/>
    </row>
    <row r="732" spans="1:8" s="188" customFormat="1" ht="17.25" customHeight="1">
      <c r="A732" s="207"/>
      <c r="B732" s="208"/>
      <c r="C732" s="208">
        <v>3590</v>
      </c>
      <c r="D732" s="208"/>
      <c r="E732" s="419" t="s">
        <v>33</v>
      </c>
      <c r="F732" s="419"/>
      <c r="G732" s="419"/>
      <c r="H732" s="209"/>
    </row>
    <row r="733" spans="1:8" s="188" customFormat="1" ht="42" customHeight="1">
      <c r="A733" s="207"/>
      <c r="B733" s="208"/>
      <c r="C733" s="208"/>
      <c r="D733" s="210">
        <v>3591</v>
      </c>
      <c r="E733" s="430" t="s">
        <v>1515</v>
      </c>
      <c r="F733" s="430"/>
      <c r="G733" s="430"/>
      <c r="H733" s="211"/>
    </row>
    <row r="734" spans="1:8" s="188" customFormat="1" ht="17.25" customHeight="1">
      <c r="A734" s="200"/>
      <c r="B734" s="201">
        <v>3600</v>
      </c>
      <c r="C734" s="201"/>
      <c r="D734" s="201"/>
      <c r="E734" s="418" t="s">
        <v>1516</v>
      </c>
      <c r="F734" s="418"/>
      <c r="G734" s="418"/>
      <c r="H734" s="202"/>
    </row>
    <row r="735" spans="1:8" s="188" customFormat="1" ht="53.25" customHeight="1">
      <c r="A735" s="203"/>
      <c r="B735" s="204"/>
      <c r="C735" s="204"/>
      <c r="D735" s="204"/>
      <c r="E735" s="429" t="s">
        <v>1517</v>
      </c>
      <c r="F735" s="429"/>
      <c r="G735" s="429"/>
      <c r="H735" s="205"/>
    </row>
    <row r="736" spans="1:8" s="188" customFormat="1" ht="17.25" customHeight="1">
      <c r="A736" s="207"/>
      <c r="B736" s="208"/>
      <c r="C736" s="208">
        <v>3610</v>
      </c>
      <c r="D736" s="208"/>
      <c r="E736" s="419" t="s">
        <v>1518</v>
      </c>
      <c r="F736" s="419"/>
      <c r="G736" s="419"/>
      <c r="H736" s="209"/>
    </row>
    <row r="737" spans="1:8" s="188" customFormat="1" ht="51.75" customHeight="1">
      <c r="A737" s="207"/>
      <c r="B737" s="208"/>
      <c r="C737" s="208"/>
      <c r="D737" s="210">
        <v>3611</v>
      </c>
      <c r="E737" s="430" t="s">
        <v>1519</v>
      </c>
      <c r="F737" s="430"/>
      <c r="G737" s="430"/>
      <c r="H737" s="211"/>
    </row>
    <row r="738" spans="1:8" s="188" customFormat="1" ht="64.5" customHeight="1">
      <c r="A738" s="207"/>
      <c r="B738" s="208"/>
      <c r="C738" s="208"/>
      <c r="D738" s="210"/>
      <c r="E738" s="453" t="s">
        <v>1520</v>
      </c>
      <c r="F738" s="454"/>
      <c r="G738" s="454"/>
      <c r="H738" s="211"/>
    </row>
    <row r="739" spans="1:8" s="188" customFormat="1" ht="102.75" customHeight="1">
      <c r="A739" s="207"/>
      <c r="B739" s="208"/>
      <c r="C739" s="208"/>
      <c r="D739" s="210">
        <v>3612</v>
      </c>
      <c r="E739" s="430" t="s">
        <v>1521</v>
      </c>
      <c r="F739" s="430"/>
      <c r="G739" s="430"/>
      <c r="H739" s="211"/>
    </row>
    <row r="740" spans="1:8" s="188" customFormat="1" ht="17.25" hidden="1" customHeight="1">
      <c r="A740" s="207"/>
      <c r="B740" s="208"/>
      <c r="C740" s="208">
        <v>3620</v>
      </c>
      <c r="D740" s="208"/>
      <c r="E740" s="419" t="s">
        <v>1522</v>
      </c>
      <c r="F740" s="419"/>
      <c r="G740" s="419"/>
      <c r="H740" s="209"/>
    </row>
    <row r="741" spans="1:8" s="188" customFormat="1" ht="72" customHeight="1">
      <c r="A741" s="207"/>
      <c r="B741" s="208"/>
      <c r="C741" s="208"/>
      <c r="D741" s="208"/>
      <c r="E741" s="453" t="s">
        <v>1520</v>
      </c>
      <c r="F741" s="454"/>
      <c r="G741" s="454"/>
      <c r="H741" s="209"/>
    </row>
    <row r="742" spans="1:8" s="188" customFormat="1" ht="45" customHeight="1">
      <c r="A742" s="207"/>
      <c r="B742" s="208"/>
      <c r="C742" s="208"/>
      <c r="D742" s="210">
        <v>3613</v>
      </c>
      <c r="E742" s="430" t="s">
        <v>1523</v>
      </c>
      <c r="F742" s="430"/>
      <c r="G742" s="430"/>
      <c r="H742" s="211"/>
    </row>
    <row r="743" spans="1:8" s="188" customFormat="1" ht="25.5" customHeight="1">
      <c r="A743" s="207"/>
      <c r="B743" s="208"/>
      <c r="C743" s="208">
        <v>3620</v>
      </c>
      <c r="D743" s="210"/>
      <c r="E743" s="419" t="s">
        <v>1524</v>
      </c>
      <c r="F743" s="419"/>
      <c r="G743" s="419"/>
      <c r="H743" s="209"/>
    </row>
    <row r="744" spans="1:8" s="188" customFormat="1" ht="30" customHeight="1">
      <c r="A744" s="207"/>
      <c r="B744" s="208"/>
      <c r="C744" s="208"/>
      <c r="D744" s="210">
        <v>3621</v>
      </c>
      <c r="E744" s="430" t="s">
        <v>1525</v>
      </c>
      <c r="F744" s="430"/>
      <c r="G744" s="430"/>
      <c r="H744" s="211"/>
    </row>
    <row r="745" spans="1:8" s="188" customFormat="1" ht="17.25" customHeight="1">
      <c r="A745" s="207"/>
      <c r="B745" s="208"/>
      <c r="C745" s="208">
        <v>3630</v>
      </c>
      <c r="D745" s="208"/>
      <c r="E745" s="419" t="s">
        <v>1526</v>
      </c>
      <c r="F745" s="419"/>
      <c r="G745" s="419"/>
      <c r="H745" s="209"/>
    </row>
    <row r="746" spans="1:8" s="188" customFormat="1" ht="38.25" customHeight="1">
      <c r="A746" s="207"/>
      <c r="B746" s="208"/>
      <c r="C746" s="208"/>
      <c r="D746" s="210">
        <v>3631</v>
      </c>
      <c r="E746" s="430" t="s">
        <v>1527</v>
      </c>
      <c r="F746" s="430"/>
      <c r="G746" s="430"/>
      <c r="H746" s="211"/>
    </row>
    <row r="747" spans="1:8" s="188" customFormat="1" ht="17.25" customHeight="1">
      <c r="A747" s="207"/>
      <c r="B747" s="208"/>
      <c r="C747" s="208">
        <v>3640</v>
      </c>
      <c r="D747" s="208"/>
      <c r="E747" s="419" t="s">
        <v>1528</v>
      </c>
      <c r="F747" s="419"/>
      <c r="G747" s="419"/>
      <c r="H747" s="209"/>
    </row>
    <row r="748" spans="1:8" s="188" customFormat="1" ht="26.25" customHeight="1">
      <c r="A748" s="207"/>
      <c r="B748" s="208"/>
      <c r="C748" s="208"/>
      <c r="D748" s="210">
        <v>3641</v>
      </c>
      <c r="E748" s="430" t="s">
        <v>1529</v>
      </c>
      <c r="F748" s="430"/>
      <c r="G748" s="430"/>
      <c r="H748" s="211"/>
    </row>
    <row r="749" spans="1:8" s="188" customFormat="1" ht="17.25" customHeight="1">
      <c r="A749" s="207"/>
      <c r="B749" s="208"/>
      <c r="C749" s="208">
        <v>3650</v>
      </c>
      <c r="D749" s="208"/>
      <c r="E749" s="419" t="s">
        <v>1530</v>
      </c>
      <c r="F749" s="419"/>
      <c r="G749" s="419"/>
      <c r="H749" s="209"/>
    </row>
    <row r="750" spans="1:8" s="188" customFormat="1" ht="17.25" customHeight="1">
      <c r="A750" s="207"/>
      <c r="B750" s="208"/>
      <c r="C750" s="208"/>
      <c r="D750" s="210">
        <v>3651</v>
      </c>
      <c r="E750" s="425" t="s">
        <v>1531</v>
      </c>
      <c r="F750" s="430"/>
      <c r="G750" s="430"/>
      <c r="H750" s="211"/>
    </row>
    <row r="751" spans="1:8" s="188" customFormat="1" ht="17.25" customHeight="1">
      <c r="A751" s="207"/>
      <c r="B751" s="208"/>
      <c r="C751" s="208">
        <v>3660</v>
      </c>
      <c r="D751" s="208"/>
      <c r="E751" s="419" t="s">
        <v>1532</v>
      </c>
      <c r="F751" s="419"/>
      <c r="G751" s="419"/>
      <c r="H751" s="209"/>
    </row>
    <row r="752" spans="1:8" s="188" customFormat="1" ht="39" customHeight="1">
      <c r="A752" s="207"/>
      <c r="B752" s="208"/>
      <c r="C752" s="208"/>
      <c r="D752" s="210">
        <v>3661</v>
      </c>
      <c r="E752" s="430" t="s">
        <v>1533</v>
      </c>
      <c r="F752" s="430"/>
      <c r="G752" s="430"/>
      <c r="H752" s="211"/>
    </row>
    <row r="753" spans="1:8" s="188" customFormat="1" ht="17.25" customHeight="1">
      <c r="A753" s="207"/>
      <c r="B753" s="208"/>
      <c r="C753" s="208">
        <v>3690</v>
      </c>
      <c r="D753" s="208"/>
      <c r="E753" s="419" t="s">
        <v>1534</v>
      </c>
      <c r="F753" s="419"/>
      <c r="G753" s="419"/>
      <c r="H753" s="209"/>
    </row>
    <row r="754" spans="1:8" s="227" customFormat="1" ht="51" customHeight="1">
      <c r="A754" s="207"/>
      <c r="B754" s="208"/>
      <c r="C754" s="208"/>
      <c r="D754" s="210">
        <v>3691</v>
      </c>
      <c r="E754" s="430" t="s">
        <v>1535</v>
      </c>
      <c r="F754" s="430"/>
      <c r="G754" s="430"/>
      <c r="H754" s="211"/>
    </row>
    <row r="755" spans="1:8" s="188" customFormat="1" ht="17.25" customHeight="1">
      <c r="A755" s="200"/>
      <c r="B755" s="201">
        <v>3700</v>
      </c>
      <c r="C755" s="201"/>
      <c r="D755" s="201"/>
      <c r="E755" s="418" t="s">
        <v>1536</v>
      </c>
      <c r="F755" s="418"/>
      <c r="G755" s="418"/>
      <c r="H755" s="202"/>
    </row>
    <row r="756" spans="1:8" s="188" customFormat="1" ht="40.5" customHeight="1">
      <c r="A756" s="203"/>
      <c r="B756" s="204"/>
      <c r="C756" s="204"/>
      <c r="D756" s="204"/>
      <c r="E756" s="429" t="s">
        <v>1537</v>
      </c>
      <c r="F756" s="429"/>
      <c r="G756" s="429"/>
      <c r="H756" s="205"/>
    </row>
    <row r="757" spans="1:8" ht="17.25" customHeight="1">
      <c r="A757" s="207"/>
      <c r="B757" s="208"/>
      <c r="C757" s="208">
        <v>3710</v>
      </c>
      <c r="D757" s="208"/>
      <c r="E757" s="419" t="s">
        <v>1538</v>
      </c>
      <c r="F757" s="419"/>
      <c r="G757" s="419"/>
      <c r="H757" s="209"/>
    </row>
    <row r="758" spans="1:8" ht="34.5" customHeight="1">
      <c r="A758" s="207"/>
      <c r="B758" s="208"/>
      <c r="C758" s="208"/>
      <c r="D758" s="210">
        <v>3711</v>
      </c>
      <c r="E758" s="430" t="s">
        <v>1539</v>
      </c>
      <c r="F758" s="430"/>
      <c r="G758" s="430"/>
      <c r="H758" s="211"/>
    </row>
    <row r="759" spans="1:8" ht="30" customHeight="1">
      <c r="A759" s="207"/>
      <c r="B759" s="208"/>
      <c r="C759" s="208"/>
      <c r="D759" s="210">
        <v>3712</v>
      </c>
      <c r="E759" s="430" t="s">
        <v>1540</v>
      </c>
      <c r="F759" s="430"/>
      <c r="G759" s="430"/>
      <c r="H759" s="211"/>
    </row>
    <row r="760" spans="1:8" ht="33.75" customHeight="1">
      <c r="A760" s="207"/>
      <c r="B760" s="208"/>
      <c r="C760" s="208"/>
      <c r="D760" s="210"/>
      <c r="E760" s="452" t="s">
        <v>1541</v>
      </c>
      <c r="F760" s="430"/>
      <c r="G760" s="430"/>
      <c r="H760" s="211"/>
    </row>
    <row r="761" spans="1:8" s="206" customFormat="1" ht="17.25" customHeight="1">
      <c r="A761" s="207"/>
      <c r="B761" s="208"/>
      <c r="C761" s="208">
        <v>3720</v>
      </c>
      <c r="D761" s="208"/>
      <c r="E761" s="419" t="s">
        <v>35</v>
      </c>
      <c r="F761" s="419"/>
      <c r="G761" s="419"/>
      <c r="H761" s="209"/>
    </row>
    <row r="762" spans="1:8" ht="27" customHeight="1">
      <c r="A762" s="207"/>
      <c r="B762" s="208"/>
      <c r="C762" s="208"/>
      <c r="D762" s="210">
        <v>3721</v>
      </c>
      <c r="E762" s="430" t="s">
        <v>1542</v>
      </c>
      <c r="F762" s="430"/>
      <c r="G762" s="430"/>
      <c r="H762" s="211"/>
    </row>
    <row r="763" spans="1:8" ht="21.75" customHeight="1">
      <c r="A763" s="207"/>
      <c r="B763" s="208"/>
      <c r="C763" s="208">
        <v>3730</v>
      </c>
      <c r="D763" s="208"/>
      <c r="E763" s="419" t="s">
        <v>1543</v>
      </c>
      <c r="F763" s="419"/>
      <c r="G763" s="419"/>
      <c r="H763" s="209"/>
    </row>
    <row r="764" spans="1:8" ht="21.75" customHeight="1">
      <c r="A764" s="207"/>
      <c r="B764" s="208"/>
      <c r="C764" s="208">
        <v>3740</v>
      </c>
      <c r="D764" s="208"/>
      <c r="E764" s="419" t="s">
        <v>1544</v>
      </c>
      <c r="F764" s="419"/>
      <c r="G764" s="419"/>
      <c r="H764" s="209"/>
    </row>
    <row r="765" spans="1:8" ht="17.25" customHeight="1">
      <c r="A765" s="207"/>
      <c r="B765" s="208"/>
      <c r="C765" s="208">
        <v>3750</v>
      </c>
      <c r="D765" s="208"/>
      <c r="E765" s="419" t="s">
        <v>1545</v>
      </c>
      <c r="F765" s="419"/>
      <c r="G765" s="419"/>
      <c r="H765" s="209"/>
    </row>
    <row r="766" spans="1:8" ht="51" customHeight="1">
      <c r="A766" s="207"/>
      <c r="B766" s="208"/>
      <c r="C766" s="208"/>
      <c r="D766" s="210">
        <v>3751</v>
      </c>
      <c r="E766" s="430" t="s">
        <v>1546</v>
      </c>
      <c r="F766" s="430"/>
      <c r="G766" s="430"/>
      <c r="H766" s="211"/>
    </row>
    <row r="767" spans="1:8" ht="37.5" customHeight="1">
      <c r="A767" s="207"/>
      <c r="B767" s="208"/>
      <c r="C767" s="208"/>
      <c r="D767" s="210"/>
      <c r="E767" s="452" t="s">
        <v>1547</v>
      </c>
      <c r="F767" s="430"/>
      <c r="G767" s="430"/>
      <c r="H767" s="211"/>
    </row>
    <row r="768" spans="1:8" ht="17.25" customHeight="1">
      <c r="A768" s="207"/>
      <c r="B768" s="208"/>
      <c r="C768" s="208">
        <v>3760</v>
      </c>
      <c r="D768" s="208"/>
      <c r="E768" s="419" t="s">
        <v>1548</v>
      </c>
      <c r="F768" s="419"/>
      <c r="G768" s="419"/>
      <c r="H768" s="209"/>
    </row>
    <row r="769" spans="1:8" ht="72.75" customHeight="1">
      <c r="A769" s="207"/>
      <c r="B769" s="208"/>
      <c r="C769" s="208"/>
      <c r="D769" s="210">
        <v>3761</v>
      </c>
      <c r="E769" s="430" t="s">
        <v>1549</v>
      </c>
      <c r="F769" s="430"/>
      <c r="G769" s="430"/>
      <c r="H769" s="211"/>
    </row>
    <row r="770" spans="1:8" ht="17.25" hidden="1" customHeight="1">
      <c r="A770" s="207"/>
      <c r="B770" s="208"/>
      <c r="C770" s="208">
        <v>3770</v>
      </c>
      <c r="D770" s="208"/>
      <c r="E770" s="419" t="s">
        <v>1550</v>
      </c>
      <c r="F770" s="419"/>
      <c r="G770" s="419"/>
      <c r="H770" s="209"/>
    </row>
    <row r="771" spans="1:8" ht="17.25" hidden="1" customHeight="1">
      <c r="A771" s="207"/>
      <c r="B771" s="208"/>
      <c r="C771" s="208">
        <v>3780</v>
      </c>
      <c r="D771" s="208"/>
      <c r="E771" s="419" t="s">
        <v>1551</v>
      </c>
      <c r="F771" s="419"/>
      <c r="G771" s="419"/>
      <c r="H771" s="209"/>
    </row>
    <row r="772" spans="1:8" ht="30" customHeight="1">
      <c r="A772" s="207"/>
      <c r="B772" s="208"/>
      <c r="C772" s="208"/>
      <c r="D772" s="208"/>
      <c r="E772" s="452" t="s">
        <v>1541</v>
      </c>
      <c r="F772" s="430"/>
      <c r="G772" s="430"/>
      <c r="H772" s="209"/>
    </row>
    <row r="773" spans="1:8" ht="22.9" customHeight="1">
      <c r="A773" s="207"/>
      <c r="B773" s="208"/>
      <c r="C773" s="208">
        <v>3770</v>
      </c>
      <c r="D773" s="208"/>
      <c r="E773" s="419" t="s">
        <v>1552</v>
      </c>
      <c r="F773" s="419"/>
      <c r="G773" s="419"/>
      <c r="H773" s="205"/>
    </row>
    <row r="774" spans="1:8" ht="42" customHeight="1">
      <c r="A774" s="207"/>
      <c r="B774" s="208"/>
      <c r="C774" s="208">
        <v>3780</v>
      </c>
      <c r="D774" s="208"/>
      <c r="E774" s="419" t="s">
        <v>1553</v>
      </c>
      <c r="F774" s="419"/>
      <c r="G774" s="419"/>
      <c r="H774" s="205"/>
    </row>
    <row r="775" spans="1:8" ht="17.25" customHeight="1">
      <c r="A775" s="207"/>
      <c r="B775" s="208"/>
      <c r="C775" s="208">
        <v>3790</v>
      </c>
      <c r="D775" s="208"/>
      <c r="E775" s="419" t="s">
        <v>1554</v>
      </c>
      <c r="F775" s="419"/>
      <c r="G775" s="419"/>
      <c r="H775" s="209"/>
    </row>
    <row r="776" spans="1:8" ht="38.25" customHeight="1">
      <c r="A776" s="207"/>
      <c r="B776" s="208"/>
      <c r="C776" s="208"/>
      <c r="D776" s="210">
        <v>3791</v>
      </c>
      <c r="E776" s="430" t="s">
        <v>1555</v>
      </c>
      <c r="F776" s="430"/>
      <c r="G776" s="430"/>
      <c r="H776" s="211"/>
    </row>
    <row r="777" spans="1:8" ht="38.25" customHeight="1">
      <c r="A777" s="207"/>
      <c r="B777" s="208"/>
      <c r="C777" s="208"/>
      <c r="D777" s="210"/>
      <c r="E777" s="452" t="s">
        <v>1547</v>
      </c>
      <c r="F777" s="430"/>
      <c r="G777" s="430"/>
      <c r="H777" s="211"/>
    </row>
    <row r="778" spans="1:8" ht="17.25" customHeight="1">
      <c r="A778" s="200"/>
      <c r="B778" s="201">
        <v>3800</v>
      </c>
      <c r="C778" s="201"/>
      <c r="D778" s="201"/>
      <c r="E778" s="418" t="s">
        <v>1556</v>
      </c>
      <c r="F778" s="418"/>
      <c r="G778" s="418"/>
      <c r="H778" s="202"/>
    </row>
    <row r="779" spans="1:8" ht="39.75" customHeight="1">
      <c r="A779" s="200"/>
      <c r="B779" s="204"/>
      <c r="C779" s="204"/>
      <c r="D779" s="204"/>
      <c r="E779" s="429" t="s">
        <v>1557</v>
      </c>
      <c r="F779" s="429"/>
      <c r="G779" s="429"/>
      <c r="H779" s="205"/>
    </row>
    <row r="780" spans="1:8" ht="17.25" customHeight="1">
      <c r="A780" s="207"/>
      <c r="B780" s="208"/>
      <c r="C780" s="208">
        <v>3810</v>
      </c>
      <c r="D780" s="208"/>
      <c r="E780" s="419" t="s">
        <v>1558</v>
      </c>
      <c r="F780" s="419"/>
      <c r="G780" s="419"/>
      <c r="H780" s="209"/>
    </row>
    <row r="781" spans="1:8" ht="77.25" customHeight="1">
      <c r="A781" s="207"/>
      <c r="B781" s="208"/>
      <c r="C781" s="208"/>
      <c r="D781" s="210">
        <v>3811</v>
      </c>
      <c r="E781" s="430" t="s">
        <v>1559</v>
      </c>
      <c r="F781" s="430"/>
      <c r="G781" s="430"/>
      <c r="H781" s="211"/>
    </row>
    <row r="782" spans="1:8" ht="23.25" customHeight="1">
      <c r="A782" s="207"/>
      <c r="B782" s="208"/>
      <c r="C782" s="208"/>
      <c r="D782" s="210"/>
      <c r="E782" s="219" t="s">
        <v>1560</v>
      </c>
      <c r="F782" s="219" t="s">
        <v>1561</v>
      </c>
      <c r="G782" s="219" t="s">
        <v>1562</v>
      </c>
      <c r="H782" s="220"/>
    </row>
    <row r="783" spans="1:8" ht="36.75" customHeight="1">
      <c r="A783" s="207"/>
      <c r="B783" s="208"/>
      <c r="C783" s="208"/>
      <c r="D783" s="210"/>
      <c r="E783" s="219" t="s">
        <v>1563</v>
      </c>
      <c r="F783" s="219" t="s">
        <v>1564</v>
      </c>
      <c r="G783" s="241" t="s">
        <v>1565</v>
      </c>
    </row>
    <row r="784" spans="1:8" ht="15" customHeight="1">
      <c r="A784" s="207"/>
      <c r="B784" s="208"/>
      <c r="C784" s="208"/>
      <c r="D784" s="210"/>
      <c r="E784" s="243" t="s">
        <v>1566</v>
      </c>
      <c r="F784" s="219" t="s">
        <v>1567</v>
      </c>
      <c r="G784" s="219" t="s">
        <v>1568</v>
      </c>
      <c r="H784" s="220"/>
    </row>
    <row r="785" spans="1:8" ht="15" customHeight="1">
      <c r="A785" s="207"/>
      <c r="B785" s="208"/>
      <c r="C785" s="208"/>
      <c r="D785" s="210"/>
      <c r="E785" s="243" t="s">
        <v>1569</v>
      </c>
      <c r="F785" s="219" t="s">
        <v>1570</v>
      </c>
    </row>
    <row r="786" spans="1:8" ht="15" customHeight="1">
      <c r="A786" s="207"/>
      <c r="B786" s="208"/>
      <c r="C786" s="208"/>
      <c r="D786" s="210"/>
      <c r="F786" s="219"/>
    </row>
    <row r="787" spans="1:8" ht="54" customHeight="1">
      <c r="A787" s="207"/>
      <c r="B787" s="208"/>
      <c r="C787" s="208"/>
      <c r="D787" s="210">
        <v>3812</v>
      </c>
      <c r="E787" s="425" t="s">
        <v>1571</v>
      </c>
      <c r="F787" s="430"/>
      <c r="G787" s="430"/>
      <c r="H787" s="211"/>
    </row>
    <row r="788" spans="1:8" ht="54" customHeight="1">
      <c r="A788" s="207"/>
      <c r="B788" s="208"/>
      <c r="C788" s="208"/>
      <c r="D788" s="210"/>
      <c r="E788" s="452" t="s">
        <v>1572</v>
      </c>
      <c r="F788" s="430"/>
      <c r="G788" s="430"/>
      <c r="H788" s="211"/>
    </row>
    <row r="789" spans="1:8" ht="17.25" customHeight="1">
      <c r="A789" s="207"/>
      <c r="B789" s="208"/>
      <c r="C789" s="208">
        <v>3820</v>
      </c>
      <c r="D789" s="208"/>
      <c r="E789" s="419" t="s">
        <v>1573</v>
      </c>
      <c r="F789" s="419"/>
      <c r="G789" s="419"/>
      <c r="H789" s="209"/>
    </row>
    <row r="790" spans="1:8" ht="76.5" customHeight="1">
      <c r="A790" s="207"/>
      <c r="B790" s="208"/>
      <c r="C790" s="208"/>
      <c r="D790" s="210">
        <v>3821</v>
      </c>
      <c r="E790" s="430" t="s">
        <v>1574</v>
      </c>
      <c r="F790" s="430"/>
      <c r="G790" s="430"/>
      <c r="H790" s="211"/>
    </row>
    <row r="791" spans="1:8" ht="30" customHeight="1">
      <c r="A791" s="207"/>
      <c r="B791" s="208"/>
      <c r="C791" s="208"/>
      <c r="D791" s="210"/>
      <c r="E791" s="219" t="s">
        <v>1560</v>
      </c>
      <c r="F791" s="219" t="s">
        <v>1561</v>
      </c>
      <c r="G791" s="219" t="s">
        <v>1562</v>
      </c>
      <c r="H791" s="220"/>
    </row>
    <row r="792" spans="1:8" ht="35.25" customHeight="1">
      <c r="A792" s="207"/>
      <c r="B792" s="208"/>
      <c r="C792" s="208"/>
      <c r="D792" s="210"/>
      <c r="E792" s="219" t="s">
        <v>1563</v>
      </c>
      <c r="F792" s="219" t="s">
        <v>1564</v>
      </c>
      <c r="G792" s="244" t="s">
        <v>1575</v>
      </c>
      <c r="H792" s="245"/>
    </row>
    <row r="793" spans="1:8" ht="15" customHeight="1">
      <c r="A793" s="207"/>
      <c r="B793" s="208"/>
      <c r="C793" s="208"/>
      <c r="D793" s="210"/>
      <c r="E793" s="243" t="s">
        <v>1566</v>
      </c>
      <c r="F793" s="219" t="s">
        <v>1567</v>
      </c>
      <c r="G793" s="219" t="s">
        <v>1568</v>
      </c>
      <c r="H793" s="220"/>
    </row>
    <row r="794" spans="1:8" ht="24">
      <c r="A794" s="207"/>
      <c r="B794" s="208"/>
      <c r="C794" s="208"/>
      <c r="D794" s="210"/>
      <c r="E794" s="243" t="s">
        <v>1569</v>
      </c>
      <c r="F794" s="219" t="s">
        <v>1570</v>
      </c>
      <c r="G794" s="241" t="s">
        <v>1576</v>
      </c>
    </row>
    <row r="795" spans="1:8">
      <c r="A795" s="207"/>
      <c r="B795" s="208"/>
      <c r="C795" s="208"/>
      <c r="D795" s="210"/>
      <c r="F795" s="219"/>
    </row>
    <row r="796" spans="1:8" ht="17.25" customHeight="1">
      <c r="A796" s="207"/>
      <c r="B796" s="208"/>
      <c r="C796" s="208">
        <v>3830</v>
      </c>
      <c r="D796" s="208"/>
      <c r="E796" s="419" t="s">
        <v>1577</v>
      </c>
      <c r="F796" s="419"/>
      <c r="G796" s="419"/>
      <c r="H796" s="209"/>
    </row>
    <row r="797" spans="1:8" ht="102.75" customHeight="1">
      <c r="A797" s="207"/>
      <c r="B797" s="208"/>
      <c r="C797" s="208"/>
      <c r="D797" s="210">
        <v>3831</v>
      </c>
      <c r="E797" s="430" t="s">
        <v>1578</v>
      </c>
      <c r="F797" s="430"/>
      <c r="G797" s="430"/>
      <c r="H797" s="245"/>
    </row>
    <row r="798" spans="1:8" ht="26.25" customHeight="1">
      <c r="A798" s="207"/>
      <c r="B798" s="208"/>
      <c r="C798" s="208"/>
      <c r="D798" s="210"/>
      <c r="E798" s="219" t="s">
        <v>1560</v>
      </c>
      <c r="F798" s="219" t="s">
        <v>1579</v>
      </c>
      <c r="G798" s="219" t="s">
        <v>1580</v>
      </c>
      <c r="H798" s="220"/>
    </row>
    <row r="799" spans="1:8" ht="15" customHeight="1">
      <c r="A799" s="207"/>
      <c r="B799" s="208"/>
      <c r="C799" s="208"/>
      <c r="D799" s="210"/>
      <c r="E799" s="219" t="s">
        <v>1567</v>
      </c>
      <c r="F799" s="219" t="s">
        <v>1570</v>
      </c>
      <c r="G799" s="219" t="s">
        <v>1581</v>
      </c>
      <c r="H799" s="220"/>
    </row>
    <row r="800" spans="1:8" ht="49.5" customHeight="1">
      <c r="A800" s="207"/>
      <c r="B800" s="208"/>
      <c r="C800" s="208"/>
      <c r="D800" s="210"/>
      <c r="E800" s="219" t="s">
        <v>1582</v>
      </c>
      <c r="F800" s="219" t="s">
        <v>1583</v>
      </c>
      <c r="G800" s="219" t="s">
        <v>1584</v>
      </c>
      <c r="H800" s="220"/>
    </row>
    <row r="801" spans="1:8" ht="24" customHeight="1">
      <c r="A801" s="207"/>
      <c r="B801" s="208"/>
      <c r="C801" s="208"/>
      <c r="D801" s="210"/>
      <c r="E801" s="219" t="s">
        <v>1585</v>
      </c>
      <c r="F801" s="186"/>
      <c r="G801" s="219"/>
      <c r="H801" s="220"/>
    </row>
    <row r="802" spans="1:8" ht="13.5" customHeight="1">
      <c r="A802" s="207"/>
      <c r="B802" s="208"/>
      <c r="C802" s="208"/>
      <c r="D802" s="210"/>
      <c r="E802" s="219"/>
      <c r="F802" s="186"/>
      <c r="G802" s="219"/>
      <c r="H802" s="220"/>
    </row>
    <row r="803" spans="1:8" ht="17.25" customHeight="1">
      <c r="A803" s="207"/>
      <c r="B803" s="208"/>
      <c r="C803" s="208">
        <v>3840</v>
      </c>
      <c r="D803" s="208"/>
      <c r="E803" s="419" t="s">
        <v>1586</v>
      </c>
      <c r="F803" s="419"/>
      <c r="G803" s="419"/>
      <c r="H803" s="209"/>
    </row>
    <row r="804" spans="1:8" ht="76.5" customHeight="1">
      <c r="A804" s="207"/>
      <c r="B804" s="208"/>
      <c r="C804" s="208"/>
      <c r="D804" s="210">
        <v>3841</v>
      </c>
      <c r="E804" s="430" t="s">
        <v>1587</v>
      </c>
      <c r="F804" s="430"/>
      <c r="G804" s="430"/>
      <c r="H804" s="211"/>
    </row>
    <row r="805" spans="1:8" ht="24.75" customHeight="1">
      <c r="A805" s="207"/>
      <c r="B805" s="208"/>
      <c r="C805" s="208"/>
      <c r="D805" s="210"/>
      <c r="E805" s="219" t="s">
        <v>1560</v>
      </c>
      <c r="F805" s="219" t="s">
        <v>1588</v>
      </c>
      <c r="G805" s="219" t="s">
        <v>1585</v>
      </c>
      <c r="H805" s="220"/>
    </row>
    <row r="806" spans="1:8" ht="15" customHeight="1">
      <c r="A806" s="207"/>
      <c r="B806" s="208"/>
      <c r="C806" s="208"/>
      <c r="D806" s="210"/>
      <c r="E806" s="219" t="s">
        <v>1567</v>
      </c>
      <c r="F806" s="219" t="s">
        <v>1570</v>
      </c>
      <c r="G806" s="219" t="s">
        <v>1581</v>
      </c>
      <c r="H806" s="220"/>
    </row>
    <row r="807" spans="1:8" ht="36" customHeight="1">
      <c r="A807" s="207"/>
      <c r="B807" s="208"/>
      <c r="C807" s="208"/>
      <c r="D807" s="210"/>
      <c r="E807" s="219" t="s">
        <v>1589</v>
      </c>
      <c r="F807" s="219" t="s">
        <v>1583</v>
      </c>
      <c r="G807" s="219" t="s">
        <v>1584</v>
      </c>
      <c r="H807" s="220"/>
    </row>
    <row r="808" spans="1:8" ht="17.25" customHeight="1">
      <c r="A808" s="207"/>
      <c r="B808" s="208"/>
      <c r="C808" s="208">
        <v>3850</v>
      </c>
      <c r="D808" s="208"/>
      <c r="E808" s="419" t="s">
        <v>1590</v>
      </c>
      <c r="F808" s="419"/>
      <c r="G808" s="419"/>
      <c r="H808" s="209"/>
    </row>
    <row r="809" spans="1:8" ht="54" customHeight="1">
      <c r="A809" s="207"/>
      <c r="B809" s="208"/>
      <c r="C809" s="208"/>
      <c r="D809" s="210">
        <v>3851</v>
      </c>
      <c r="E809" s="430" t="s">
        <v>1591</v>
      </c>
      <c r="F809" s="430"/>
      <c r="G809" s="430"/>
      <c r="H809" s="211"/>
    </row>
    <row r="810" spans="1:8" ht="68.25" customHeight="1">
      <c r="A810" s="207"/>
      <c r="B810" s="208"/>
      <c r="C810" s="208"/>
      <c r="D810" s="210">
        <v>3852</v>
      </c>
      <c r="E810" s="430" t="s">
        <v>1592</v>
      </c>
      <c r="F810" s="430"/>
      <c r="G810" s="430"/>
      <c r="H810" s="211"/>
    </row>
    <row r="811" spans="1:8" ht="17.25" customHeight="1">
      <c r="A811" s="200"/>
      <c r="B811" s="201">
        <v>3900</v>
      </c>
      <c r="C811" s="201"/>
      <c r="D811" s="201"/>
      <c r="E811" s="418" t="s">
        <v>48</v>
      </c>
      <c r="F811" s="418"/>
      <c r="G811" s="418"/>
      <c r="H811" s="202"/>
    </row>
    <row r="812" spans="1:8" ht="27" customHeight="1">
      <c r="A812" s="236"/>
      <c r="B812" s="204"/>
      <c r="C812" s="204"/>
      <c r="D812" s="204"/>
      <c r="E812" s="429" t="s">
        <v>1593</v>
      </c>
      <c r="F812" s="429"/>
      <c r="G812" s="429"/>
      <c r="H812" s="205"/>
    </row>
    <row r="813" spans="1:8" ht="18.75" customHeight="1">
      <c r="A813" s="207"/>
      <c r="B813" s="208"/>
      <c r="C813" s="208">
        <v>3910</v>
      </c>
      <c r="D813" s="208"/>
      <c r="E813" s="419" t="s">
        <v>1594</v>
      </c>
      <c r="F813" s="419"/>
      <c r="G813" s="419"/>
      <c r="H813" s="209"/>
    </row>
    <row r="814" spans="1:8" ht="17.25" customHeight="1">
      <c r="A814" s="207"/>
      <c r="B814" s="208"/>
      <c r="C814" s="208">
        <v>3920</v>
      </c>
      <c r="D814" s="208"/>
      <c r="E814" s="419" t="s">
        <v>1595</v>
      </c>
      <c r="F814" s="419"/>
      <c r="G814" s="419"/>
      <c r="H814" s="209"/>
    </row>
    <row r="815" spans="1:8" ht="66" customHeight="1">
      <c r="A815" s="207"/>
      <c r="B815" s="208"/>
      <c r="C815" s="208"/>
      <c r="D815" s="210">
        <v>3921</v>
      </c>
      <c r="E815" s="430" t="s">
        <v>1596</v>
      </c>
      <c r="F815" s="430"/>
      <c r="G815" s="430"/>
      <c r="H815" s="211"/>
    </row>
    <row r="816" spans="1:8" ht="17.25" customHeight="1">
      <c r="A816" s="207"/>
      <c r="B816" s="208"/>
      <c r="C816" s="208">
        <v>3930</v>
      </c>
      <c r="D816" s="208"/>
      <c r="E816" s="419" t="s">
        <v>1597</v>
      </c>
      <c r="F816" s="419"/>
      <c r="G816" s="419"/>
      <c r="H816" s="209"/>
    </row>
    <row r="817" spans="1:8" ht="25.5" customHeight="1">
      <c r="A817" s="207"/>
      <c r="B817" s="208"/>
      <c r="C817" s="208"/>
      <c r="D817" s="210">
        <v>3931</v>
      </c>
      <c r="E817" s="430" t="s">
        <v>1598</v>
      </c>
      <c r="F817" s="430"/>
      <c r="G817" s="430"/>
      <c r="H817" s="211"/>
    </row>
    <row r="818" spans="1:8" ht="17.25" customHeight="1">
      <c r="A818" s="207"/>
      <c r="B818" s="208"/>
      <c r="C818" s="208">
        <v>3940</v>
      </c>
      <c r="D818" s="208"/>
      <c r="E818" s="419" t="s">
        <v>1599</v>
      </c>
      <c r="F818" s="419"/>
      <c r="G818" s="419"/>
      <c r="H818" s="209"/>
    </row>
    <row r="819" spans="1:8" ht="26.25" customHeight="1">
      <c r="A819" s="207"/>
      <c r="B819" s="208"/>
      <c r="C819" s="208"/>
      <c r="D819" s="210">
        <v>3941</v>
      </c>
      <c r="E819" s="430" t="s">
        <v>1600</v>
      </c>
      <c r="F819" s="430"/>
      <c r="G819" s="430"/>
      <c r="H819" s="211"/>
    </row>
    <row r="820" spans="1:8" ht="17.25" customHeight="1">
      <c r="A820" s="207"/>
      <c r="B820" s="208"/>
      <c r="C820" s="208">
        <v>3950</v>
      </c>
      <c r="D820" s="208"/>
      <c r="E820" s="419" t="s">
        <v>1601</v>
      </c>
      <c r="F820" s="419"/>
      <c r="G820" s="419"/>
      <c r="H820" s="209"/>
    </row>
    <row r="821" spans="1:8" ht="64.5" customHeight="1">
      <c r="A821" s="207"/>
      <c r="B821" s="208"/>
      <c r="C821" s="208"/>
      <c r="D821" s="210">
        <v>3951</v>
      </c>
      <c r="E821" s="430" t="s">
        <v>1602</v>
      </c>
      <c r="F821" s="430"/>
      <c r="G821" s="430"/>
      <c r="H821" s="211"/>
    </row>
    <row r="822" spans="1:8" ht="17.25" customHeight="1">
      <c r="A822" s="207"/>
      <c r="B822" s="208"/>
      <c r="C822" s="208">
        <v>3960</v>
      </c>
      <c r="D822" s="208"/>
      <c r="E822" s="419" t="s">
        <v>48</v>
      </c>
      <c r="F822" s="419"/>
      <c r="G822" s="419"/>
      <c r="H822" s="209"/>
    </row>
    <row r="823" spans="1:8" ht="102.75" customHeight="1">
      <c r="A823" s="207"/>
      <c r="B823" s="208"/>
      <c r="C823" s="208"/>
      <c r="D823" s="210">
        <v>3961</v>
      </c>
      <c r="E823" s="430" t="s">
        <v>1603</v>
      </c>
      <c r="F823" s="430"/>
      <c r="G823" s="430"/>
      <c r="H823" s="211"/>
    </row>
    <row r="824" spans="1:8" ht="25.15" customHeight="1">
      <c r="A824" s="207"/>
      <c r="B824" s="208"/>
      <c r="C824" s="208">
        <v>3970</v>
      </c>
      <c r="D824" s="210"/>
      <c r="E824" s="246" t="s">
        <v>1604</v>
      </c>
      <c r="F824" s="231"/>
      <c r="G824" s="231"/>
      <c r="H824" s="211"/>
    </row>
    <row r="825" spans="1:8" ht="19.5" customHeight="1">
      <c r="A825" s="207"/>
      <c r="B825" s="208"/>
      <c r="C825" s="208">
        <v>3980</v>
      </c>
      <c r="D825" s="208"/>
      <c r="E825" s="419" t="s">
        <v>1605</v>
      </c>
      <c r="F825" s="419"/>
      <c r="G825" s="419"/>
      <c r="H825" s="209"/>
    </row>
    <row r="826" spans="1:8" ht="48.75" customHeight="1">
      <c r="A826" s="207"/>
      <c r="B826" s="208"/>
      <c r="C826" s="204"/>
      <c r="D826" s="247"/>
      <c r="E826" s="429" t="s">
        <v>1606</v>
      </c>
      <c r="F826" s="429"/>
      <c r="G826" s="429"/>
      <c r="H826" s="205"/>
    </row>
    <row r="827" spans="1:8" ht="46.5" customHeight="1">
      <c r="A827" s="207"/>
      <c r="B827" s="208"/>
      <c r="C827" s="208"/>
      <c r="D827" s="210">
        <v>3981</v>
      </c>
      <c r="E827" s="451" t="s">
        <v>1607</v>
      </c>
      <c r="F827" s="451"/>
      <c r="G827" s="451"/>
      <c r="H827" s="211"/>
    </row>
    <row r="828" spans="1:8" ht="39" customHeight="1">
      <c r="A828" s="207"/>
      <c r="B828" s="208"/>
      <c r="C828" s="208"/>
      <c r="D828" s="210">
        <v>3982</v>
      </c>
      <c r="E828" s="451" t="s">
        <v>1608</v>
      </c>
      <c r="F828" s="451"/>
      <c r="G828" s="451"/>
      <c r="H828" s="211"/>
    </row>
    <row r="829" spans="1:8" ht="17.25" customHeight="1">
      <c r="A829" s="207"/>
      <c r="B829" s="208"/>
      <c r="C829" s="208">
        <v>3990</v>
      </c>
      <c r="D829" s="208"/>
      <c r="E829" s="419" t="s">
        <v>48</v>
      </c>
      <c r="F829" s="419"/>
      <c r="G829" s="419"/>
      <c r="H829" s="209"/>
    </row>
    <row r="830" spans="1:8" ht="77.25" customHeight="1">
      <c r="A830" s="207"/>
      <c r="B830" s="208"/>
      <c r="C830" s="208"/>
      <c r="D830" s="210">
        <v>3991</v>
      </c>
      <c r="E830" s="430" t="s">
        <v>1609</v>
      </c>
      <c r="F830" s="430"/>
      <c r="G830" s="430"/>
      <c r="H830" s="211"/>
    </row>
    <row r="831" spans="1:8" ht="17.25" customHeight="1">
      <c r="A831" s="197">
        <v>4000</v>
      </c>
      <c r="B831" s="198"/>
      <c r="C831" s="198"/>
      <c r="D831" s="197"/>
      <c r="E831" s="424" t="s">
        <v>1610</v>
      </c>
      <c r="F831" s="424"/>
      <c r="G831" s="424"/>
      <c r="H831" s="202"/>
    </row>
    <row r="832" spans="1:8" ht="17.25" customHeight="1">
      <c r="A832" s="200"/>
      <c r="B832" s="248">
        <v>4100</v>
      </c>
      <c r="C832" s="248"/>
      <c r="D832" s="248"/>
      <c r="E832" s="418" t="s">
        <v>1611</v>
      </c>
      <c r="F832" s="418"/>
      <c r="G832" s="418"/>
      <c r="H832" s="202"/>
    </row>
    <row r="833" spans="1:8" ht="27" customHeight="1">
      <c r="A833" s="203"/>
      <c r="B833" s="204"/>
      <c r="C833" s="204"/>
      <c r="D833" s="204"/>
      <c r="E833" s="429" t="s">
        <v>1612</v>
      </c>
      <c r="F833" s="429"/>
      <c r="G833" s="429"/>
      <c r="H833" s="205"/>
    </row>
    <row r="834" spans="1:8" ht="17.25" hidden="1" customHeight="1">
      <c r="A834" s="207"/>
      <c r="B834" s="208"/>
      <c r="C834" s="208">
        <v>4110</v>
      </c>
      <c r="D834" s="208"/>
      <c r="E834" s="419" t="s">
        <v>1613</v>
      </c>
      <c r="F834" s="419"/>
      <c r="G834" s="419"/>
      <c r="H834" s="209"/>
    </row>
    <row r="835" spans="1:8" ht="17.25" hidden="1" customHeight="1">
      <c r="A835" s="207"/>
      <c r="B835" s="208"/>
      <c r="C835" s="208">
        <v>4120</v>
      </c>
      <c r="D835" s="208"/>
      <c r="E835" s="419" t="s">
        <v>1614</v>
      </c>
      <c r="F835" s="419"/>
      <c r="G835" s="419"/>
      <c r="H835" s="209"/>
    </row>
    <row r="836" spans="1:8" ht="17.25" hidden="1" customHeight="1">
      <c r="A836" s="207"/>
      <c r="B836" s="208"/>
      <c r="C836" s="208">
        <v>4130</v>
      </c>
      <c r="D836" s="208"/>
      <c r="E836" s="419" t="s">
        <v>1615</v>
      </c>
      <c r="F836" s="419"/>
      <c r="G836" s="419"/>
      <c r="H836" s="209"/>
    </row>
    <row r="837" spans="1:8" ht="17.25" hidden="1" customHeight="1">
      <c r="A837" s="207"/>
      <c r="B837" s="208"/>
      <c r="C837" s="208">
        <v>4140</v>
      </c>
      <c r="D837" s="208"/>
      <c r="E837" s="419" t="s">
        <v>1616</v>
      </c>
      <c r="F837" s="419"/>
      <c r="G837" s="419"/>
      <c r="H837" s="209"/>
    </row>
    <row r="838" spans="1:8" ht="17.25" customHeight="1">
      <c r="A838" s="207"/>
      <c r="B838" s="208"/>
      <c r="C838" s="208">
        <v>4110</v>
      </c>
      <c r="D838" s="208"/>
      <c r="E838" s="419" t="s">
        <v>1613</v>
      </c>
      <c r="F838" s="419"/>
      <c r="G838" s="419"/>
      <c r="H838" s="209"/>
    </row>
    <row r="839" spans="1:8" ht="17.25" customHeight="1">
      <c r="A839" s="207"/>
      <c r="B839" s="208"/>
      <c r="C839" s="208">
        <v>4120</v>
      </c>
      <c r="D839" s="208"/>
      <c r="E839" s="419" t="s">
        <v>1614</v>
      </c>
      <c r="F839" s="419"/>
      <c r="G839" s="419"/>
      <c r="H839" s="209"/>
    </row>
    <row r="840" spans="1:8" ht="17.25" customHeight="1">
      <c r="A840" s="207"/>
      <c r="B840" s="208"/>
      <c r="C840" s="208">
        <v>4130</v>
      </c>
      <c r="D840" s="208"/>
      <c r="E840" s="419" t="s">
        <v>1615</v>
      </c>
      <c r="F840" s="419"/>
      <c r="G840" s="419"/>
      <c r="H840" s="209"/>
    </row>
    <row r="841" spans="1:8" ht="17.25" customHeight="1">
      <c r="A841" s="207"/>
      <c r="B841" s="208"/>
      <c r="C841" s="208">
        <v>4140</v>
      </c>
      <c r="D841" s="208"/>
      <c r="E841" s="419" t="s">
        <v>1616</v>
      </c>
      <c r="F841" s="419"/>
      <c r="G841" s="419"/>
      <c r="H841" s="209"/>
    </row>
    <row r="842" spans="1:8" ht="26.25" customHeight="1">
      <c r="A842" s="207"/>
      <c r="B842" s="208"/>
      <c r="C842" s="208"/>
      <c r="D842" s="210">
        <v>4141</v>
      </c>
      <c r="E842" s="430" t="s">
        <v>1617</v>
      </c>
      <c r="F842" s="430"/>
      <c r="G842" s="430"/>
      <c r="H842" s="209"/>
    </row>
    <row r="843" spans="1:8" ht="17.25" customHeight="1">
      <c r="A843" s="207"/>
      <c r="B843" s="208"/>
      <c r="C843" s="208">
        <v>4150</v>
      </c>
      <c r="D843" s="208"/>
      <c r="E843" s="419" t="s">
        <v>1618</v>
      </c>
      <c r="F843" s="419"/>
      <c r="G843" s="419"/>
      <c r="H843" s="209"/>
    </row>
    <row r="844" spans="1:8" ht="17.25" hidden="1" customHeight="1">
      <c r="A844" s="207"/>
      <c r="B844" s="208"/>
      <c r="C844" s="208">
        <v>4160</v>
      </c>
      <c r="D844" s="208"/>
      <c r="E844" s="419" t="s">
        <v>1619</v>
      </c>
      <c r="F844" s="419"/>
      <c r="G844" s="419"/>
      <c r="H844" s="209"/>
    </row>
    <row r="845" spans="1:8" ht="17.25" hidden="1" customHeight="1">
      <c r="A845" s="207"/>
      <c r="B845" s="208"/>
      <c r="C845" s="208">
        <v>4170</v>
      </c>
      <c r="D845" s="208"/>
      <c r="E845" s="419" t="s">
        <v>1620</v>
      </c>
      <c r="F845" s="419"/>
      <c r="G845" s="419"/>
      <c r="H845" s="209"/>
    </row>
    <row r="846" spans="1:8" ht="17.25" hidden="1" customHeight="1">
      <c r="A846" s="207"/>
      <c r="B846" s="208"/>
      <c r="C846" s="208">
        <v>4180</v>
      </c>
      <c r="D846" s="208"/>
      <c r="E846" s="419" t="s">
        <v>1621</v>
      </c>
      <c r="F846" s="419"/>
      <c r="G846" s="419"/>
      <c r="H846" s="209"/>
    </row>
    <row r="847" spans="1:8" s="206" customFormat="1" ht="17.25" hidden="1" customHeight="1">
      <c r="A847" s="207"/>
      <c r="B847" s="208"/>
      <c r="C847" s="208">
        <v>4190</v>
      </c>
      <c r="D847" s="208"/>
      <c r="E847" s="419" t="s">
        <v>1622</v>
      </c>
      <c r="F847" s="419"/>
      <c r="G847" s="419"/>
      <c r="H847" s="209"/>
    </row>
    <row r="848" spans="1:8" s="206" customFormat="1" ht="17.25" customHeight="1">
      <c r="A848" s="207"/>
      <c r="B848" s="208"/>
      <c r="C848" s="208">
        <v>4160</v>
      </c>
      <c r="D848" s="208"/>
      <c r="E848" s="419" t="s">
        <v>1619</v>
      </c>
      <c r="F848" s="419"/>
      <c r="G848" s="419"/>
      <c r="H848" s="209"/>
    </row>
    <row r="849" spans="1:8" s="206" customFormat="1" ht="17.25" customHeight="1">
      <c r="A849" s="207"/>
      <c r="B849" s="208"/>
      <c r="C849" s="208">
        <v>4170</v>
      </c>
      <c r="D849" s="208"/>
      <c r="E849" s="419" t="s">
        <v>1620</v>
      </c>
      <c r="F849" s="419"/>
      <c r="G849" s="419"/>
      <c r="H849" s="209"/>
    </row>
    <row r="850" spans="1:8" s="206" customFormat="1" ht="17.25" customHeight="1">
      <c r="A850" s="207"/>
      <c r="B850" s="208"/>
      <c r="C850" s="208">
        <v>4180</v>
      </c>
      <c r="D850" s="208"/>
      <c r="E850" s="419" t="s">
        <v>1621</v>
      </c>
      <c r="F850" s="419"/>
      <c r="G850" s="419"/>
      <c r="H850" s="209"/>
    </row>
    <row r="851" spans="1:8" s="206" customFormat="1" ht="17.25" customHeight="1">
      <c r="A851" s="207"/>
      <c r="B851" s="208"/>
      <c r="C851" s="208">
        <v>4190</v>
      </c>
      <c r="D851" s="208"/>
      <c r="E851" s="419" t="s">
        <v>1622</v>
      </c>
      <c r="F851" s="419"/>
      <c r="G851" s="419"/>
      <c r="H851" s="209"/>
    </row>
    <row r="852" spans="1:8" ht="17.25" customHeight="1">
      <c r="A852" s="200"/>
      <c r="B852" s="201">
        <v>4200</v>
      </c>
      <c r="C852" s="201"/>
      <c r="D852" s="201"/>
      <c r="E852" s="418" t="s">
        <v>1623</v>
      </c>
      <c r="F852" s="418"/>
      <c r="G852" s="418"/>
      <c r="H852" s="202"/>
    </row>
    <row r="853" spans="1:8" ht="24.75" customHeight="1">
      <c r="A853" s="203"/>
      <c r="B853" s="249"/>
      <c r="C853" s="249"/>
      <c r="D853" s="249"/>
      <c r="E853" s="429" t="s">
        <v>1624</v>
      </c>
      <c r="F853" s="429"/>
      <c r="G853" s="429"/>
      <c r="H853" s="205"/>
    </row>
    <row r="854" spans="1:8" ht="19.899999999999999" customHeight="1">
      <c r="A854" s="207"/>
      <c r="B854" s="208"/>
      <c r="C854" s="208">
        <v>4210</v>
      </c>
      <c r="D854" s="208"/>
      <c r="E854" s="419" t="s">
        <v>1625</v>
      </c>
      <c r="F854" s="419"/>
      <c r="G854" s="419"/>
      <c r="H854" s="209"/>
    </row>
    <row r="855" spans="1:8" ht="30.6" customHeight="1">
      <c r="A855" s="207"/>
      <c r="B855" s="208"/>
      <c r="C855" s="208">
        <v>4220</v>
      </c>
      <c r="D855" s="208"/>
      <c r="E855" s="419" t="s">
        <v>1626</v>
      </c>
      <c r="F855" s="419"/>
      <c r="G855" s="419"/>
      <c r="H855" s="209"/>
    </row>
    <row r="856" spans="1:8" ht="25.15" customHeight="1">
      <c r="A856" s="207"/>
      <c r="B856" s="208"/>
      <c r="C856" s="208">
        <v>4230</v>
      </c>
      <c r="D856" s="208"/>
      <c r="E856" s="419" t="s">
        <v>1627</v>
      </c>
      <c r="F856" s="419"/>
      <c r="G856" s="419"/>
      <c r="H856" s="209"/>
    </row>
    <row r="857" spans="1:8" ht="23.45" customHeight="1">
      <c r="A857" s="207"/>
      <c r="B857" s="208"/>
      <c r="C857" s="208">
        <v>4240</v>
      </c>
      <c r="D857" s="208"/>
      <c r="E857" s="419" t="s">
        <v>1628</v>
      </c>
      <c r="F857" s="419"/>
      <c r="G857" s="419"/>
      <c r="H857" s="209"/>
    </row>
    <row r="858" spans="1:8" ht="36.6" customHeight="1">
      <c r="A858" s="207"/>
      <c r="B858" s="208"/>
      <c r="C858" s="208"/>
      <c r="D858" s="210">
        <v>4241</v>
      </c>
      <c r="E858" s="425" t="s">
        <v>1629</v>
      </c>
      <c r="F858" s="425"/>
      <c r="G858" s="425"/>
      <c r="H858" s="209"/>
    </row>
    <row r="859" spans="1:8" ht="48.6" customHeight="1">
      <c r="A859" s="207"/>
      <c r="B859" s="208"/>
      <c r="C859" s="208"/>
      <c r="D859" s="210">
        <v>4242</v>
      </c>
      <c r="E859" s="449" t="s">
        <v>1630</v>
      </c>
      <c r="F859" s="449"/>
      <c r="G859" s="449"/>
      <c r="H859" s="209"/>
    </row>
    <row r="860" spans="1:8" ht="38.25" customHeight="1">
      <c r="A860" s="207"/>
      <c r="B860" s="208"/>
      <c r="C860" s="208"/>
      <c r="D860" s="210">
        <v>4243</v>
      </c>
      <c r="E860" s="449" t="s">
        <v>1631</v>
      </c>
      <c r="F860" s="449"/>
      <c r="G860" s="449"/>
      <c r="H860" s="209"/>
    </row>
    <row r="861" spans="1:8" ht="39.6" customHeight="1">
      <c r="A861" s="207"/>
      <c r="B861" s="208"/>
      <c r="C861" s="208"/>
      <c r="D861" s="210">
        <v>4244</v>
      </c>
      <c r="E861" s="449" t="s">
        <v>1632</v>
      </c>
      <c r="F861" s="449"/>
      <c r="G861" s="449"/>
      <c r="H861" s="209"/>
    </row>
    <row r="862" spans="1:8" ht="35.25" customHeight="1">
      <c r="A862" s="207"/>
      <c r="B862" s="208"/>
      <c r="C862" s="208"/>
      <c r="D862" s="210">
        <v>4245</v>
      </c>
      <c r="E862" s="449" t="s">
        <v>1633</v>
      </c>
      <c r="F862" s="449"/>
      <c r="G862" s="449"/>
      <c r="H862" s="209"/>
    </row>
    <row r="863" spans="1:8" ht="49.15" customHeight="1">
      <c r="A863" s="207"/>
      <c r="B863" s="208"/>
      <c r="C863" s="208"/>
      <c r="D863" s="210">
        <v>4246</v>
      </c>
      <c r="E863" s="449" t="s">
        <v>1634</v>
      </c>
      <c r="F863" s="449"/>
      <c r="G863" s="449"/>
      <c r="H863" s="209"/>
    </row>
    <row r="864" spans="1:8" ht="49.15" customHeight="1">
      <c r="A864" s="207"/>
      <c r="B864" s="208"/>
      <c r="C864" s="208"/>
      <c r="D864" s="210">
        <v>4247</v>
      </c>
      <c r="E864" s="450" t="s">
        <v>1635</v>
      </c>
      <c r="F864" s="450"/>
      <c r="G864" s="450"/>
      <c r="H864" s="209"/>
    </row>
    <row r="865" spans="1:8" ht="17.25" customHeight="1">
      <c r="A865" s="207"/>
      <c r="B865" s="208"/>
      <c r="C865" s="208">
        <v>4250</v>
      </c>
      <c r="D865" s="208"/>
      <c r="E865" s="419" t="s">
        <v>1636</v>
      </c>
      <c r="F865" s="419"/>
      <c r="G865" s="419"/>
      <c r="H865" s="209"/>
    </row>
    <row r="866" spans="1:8" ht="37.5" customHeight="1">
      <c r="A866" s="207"/>
      <c r="B866" s="208"/>
      <c r="C866" s="208"/>
      <c r="D866" s="210">
        <v>4251</v>
      </c>
      <c r="E866" s="430" t="s">
        <v>1637</v>
      </c>
      <c r="F866" s="430"/>
      <c r="G866" s="430"/>
      <c r="H866" s="211"/>
    </row>
    <row r="867" spans="1:8" ht="39.75" customHeight="1">
      <c r="A867" s="207"/>
      <c r="B867" s="208"/>
      <c r="C867" s="208"/>
      <c r="D867" s="210">
        <v>4252</v>
      </c>
      <c r="E867" s="427" t="s">
        <v>1638</v>
      </c>
      <c r="F867" s="427"/>
      <c r="G867" s="427"/>
      <c r="H867" s="237"/>
    </row>
    <row r="868" spans="1:8" ht="41.25" customHeight="1">
      <c r="A868" s="207"/>
      <c r="B868" s="208"/>
      <c r="C868" s="208"/>
      <c r="D868" s="210">
        <v>4253</v>
      </c>
      <c r="E868" s="427" t="s">
        <v>1639</v>
      </c>
      <c r="F868" s="427"/>
      <c r="G868" s="427"/>
      <c r="H868" s="237"/>
    </row>
    <row r="869" spans="1:8" ht="38.25" customHeight="1">
      <c r="A869" s="207"/>
      <c r="B869" s="208"/>
      <c r="C869" s="208"/>
      <c r="D869" s="210">
        <v>4254</v>
      </c>
      <c r="E869" s="427" t="s">
        <v>1640</v>
      </c>
      <c r="F869" s="427"/>
      <c r="G869" s="427"/>
      <c r="H869" s="237"/>
    </row>
    <row r="870" spans="1:8" ht="54" customHeight="1">
      <c r="A870" s="207"/>
      <c r="B870" s="208"/>
      <c r="C870" s="208"/>
      <c r="D870" s="210">
        <v>4255</v>
      </c>
      <c r="E870" s="427" t="s">
        <v>1641</v>
      </c>
      <c r="F870" s="427"/>
      <c r="G870" s="427"/>
      <c r="H870" s="237"/>
    </row>
    <row r="871" spans="1:8" ht="54.75" customHeight="1">
      <c r="A871" s="207"/>
      <c r="B871" s="208"/>
      <c r="C871" s="208"/>
      <c r="D871" s="210">
        <v>4256</v>
      </c>
      <c r="E871" s="427" t="s">
        <v>1642</v>
      </c>
      <c r="F871" s="427"/>
      <c r="G871" s="427"/>
      <c r="H871" s="237"/>
    </row>
    <row r="872" spans="1:8" ht="22.5" customHeight="1">
      <c r="A872" s="200"/>
      <c r="B872" s="201">
        <v>4300</v>
      </c>
      <c r="C872" s="201"/>
      <c r="D872" s="201"/>
      <c r="E872" s="418" t="s">
        <v>1643</v>
      </c>
      <c r="F872" s="418"/>
      <c r="G872" s="418"/>
      <c r="H872" s="202"/>
    </row>
    <row r="873" spans="1:8" ht="51.75" customHeight="1">
      <c r="A873" s="203"/>
      <c r="B873" s="249"/>
      <c r="C873" s="249"/>
      <c r="D873" s="249"/>
      <c r="E873" s="429" t="s">
        <v>1644</v>
      </c>
      <c r="F873" s="429"/>
      <c r="G873" s="429"/>
      <c r="H873" s="205"/>
    </row>
    <row r="874" spans="1:8" ht="17.25" customHeight="1">
      <c r="A874" s="207"/>
      <c r="B874" s="208"/>
      <c r="C874" s="208">
        <v>4310</v>
      </c>
      <c r="D874" s="208"/>
      <c r="E874" s="419" t="s">
        <v>1645</v>
      </c>
      <c r="F874" s="419"/>
      <c r="G874" s="419"/>
      <c r="H874" s="209"/>
    </row>
    <row r="875" spans="1:8" ht="24" customHeight="1">
      <c r="A875" s="207"/>
      <c r="B875" s="208"/>
      <c r="C875" s="208"/>
      <c r="D875" s="210">
        <v>4311</v>
      </c>
      <c r="E875" s="449" t="s">
        <v>1646</v>
      </c>
      <c r="F875" s="427"/>
      <c r="G875" s="427"/>
      <c r="H875" s="209"/>
    </row>
    <row r="876" spans="1:8" ht="17.25" customHeight="1">
      <c r="A876" s="207"/>
      <c r="B876" s="208"/>
      <c r="C876" s="208">
        <v>4320</v>
      </c>
      <c r="D876" s="208"/>
      <c r="E876" s="419" t="s">
        <v>1647</v>
      </c>
      <c r="F876" s="419"/>
      <c r="G876" s="419"/>
      <c r="H876" s="209"/>
    </row>
    <row r="877" spans="1:8" ht="17.25" customHeight="1">
      <c r="A877" s="207"/>
      <c r="B877" s="208"/>
      <c r="C877" s="208">
        <v>4330</v>
      </c>
      <c r="D877" s="208"/>
      <c r="E877" s="419" t="s">
        <v>1648</v>
      </c>
      <c r="F877" s="419"/>
      <c r="G877" s="419"/>
      <c r="H877" s="209"/>
    </row>
    <row r="878" spans="1:8" ht="17.25" customHeight="1">
      <c r="A878" s="207"/>
      <c r="B878" s="208"/>
      <c r="C878" s="208">
        <v>4340</v>
      </c>
      <c r="D878" s="208"/>
      <c r="E878" s="419" t="s">
        <v>1649</v>
      </c>
      <c r="F878" s="419"/>
      <c r="G878" s="419"/>
      <c r="H878" s="209"/>
    </row>
    <row r="879" spans="1:8" ht="17.25" customHeight="1">
      <c r="A879" s="207"/>
      <c r="B879" s="208"/>
      <c r="C879" s="208">
        <v>4350</v>
      </c>
      <c r="D879" s="208"/>
      <c r="E879" s="419" t="s">
        <v>1650</v>
      </c>
      <c r="F879" s="419"/>
      <c r="G879" s="419"/>
      <c r="H879" s="209"/>
    </row>
    <row r="880" spans="1:8" ht="17.25" customHeight="1">
      <c r="A880" s="207"/>
      <c r="B880" s="208"/>
      <c r="C880" s="208">
        <v>4360</v>
      </c>
      <c r="D880" s="208"/>
      <c r="E880" s="419" t="s">
        <v>1651</v>
      </c>
      <c r="F880" s="419"/>
      <c r="G880" s="419"/>
      <c r="H880" s="209"/>
    </row>
    <row r="881" spans="1:9" ht="12.75" customHeight="1">
      <c r="A881" s="207"/>
      <c r="B881" s="208"/>
      <c r="C881" s="208">
        <v>4370</v>
      </c>
      <c r="D881" s="208"/>
      <c r="E881" s="419" t="s">
        <v>1652</v>
      </c>
      <c r="F881" s="419"/>
      <c r="G881" s="419"/>
      <c r="H881" s="209"/>
    </row>
    <row r="882" spans="1:9" ht="12.75" customHeight="1">
      <c r="A882" s="207"/>
      <c r="B882" s="208"/>
      <c r="C882" s="208">
        <v>4380</v>
      </c>
      <c r="D882" s="249"/>
      <c r="E882" s="419" t="s">
        <v>1653</v>
      </c>
      <c r="F882" s="419"/>
      <c r="G882" s="419"/>
      <c r="H882" s="209"/>
    </row>
    <row r="883" spans="1:9" ht="48.75" customHeight="1">
      <c r="A883" s="207"/>
      <c r="B883" s="208"/>
      <c r="C883" s="186"/>
      <c r="D883" s="204">
        <v>4381</v>
      </c>
      <c r="E883" s="429" t="s">
        <v>1654</v>
      </c>
      <c r="F883" s="429"/>
      <c r="G883" s="429"/>
      <c r="H883" s="205"/>
    </row>
    <row r="884" spans="1:9" ht="12.75" customHeight="1">
      <c r="A884" s="207"/>
      <c r="B884" s="208"/>
      <c r="C884" s="208">
        <v>4390</v>
      </c>
      <c r="D884" s="186"/>
      <c r="E884" s="238" t="s">
        <v>1655</v>
      </c>
      <c r="F884" s="238"/>
      <c r="G884" s="250"/>
      <c r="H884" s="205"/>
      <c r="I884" s="250"/>
    </row>
    <row r="885" spans="1:9" ht="40.5" customHeight="1">
      <c r="A885" s="186"/>
      <c r="B885" s="186"/>
      <c r="C885" s="186"/>
      <c r="D885" s="204">
        <v>4391</v>
      </c>
      <c r="E885" s="429" t="s">
        <v>1656</v>
      </c>
      <c r="F885" s="429"/>
      <c r="G885" s="429"/>
      <c r="H885" s="205"/>
    </row>
    <row r="886" spans="1:9" ht="12.75" customHeight="1">
      <c r="A886" s="207"/>
      <c r="B886" s="208"/>
      <c r="C886" s="208"/>
      <c r="D886" s="208"/>
      <c r="E886" s="238"/>
      <c r="F886" s="238"/>
      <c r="G886" s="238"/>
      <c r="H886" s="209"/>
    </row>
    <row r="887" spans="1:9" ht="17.25" customHeight="1">
      <c r="A887" s="200"/>
      <c r="B887" s="201">
        <v>4400</v>
      </c>
      <c r="C887" s="201"/>
      <c r="D887" s="201"/>
      <c r="E887" s="418" t="s">
        <v>1657</v>
      </c>
      <c r="F887" s="418"/>
      <c r="G887" s="418"/>
      <c r="H887" s="202"/>
    </row>
    <row r="888" spans="1:9" ht="27" customHeight="1">
      <c r="A888" s="203"/>
      <c r="B888" s="249"/>
      <c r="C888" s="249"/>
      <c r="D888" s="249"/>
      <c r="E888" s="429" t="s">
        <v>1658</v>
      </c>
      <c r="F888" s="429"/>
      <c r="G888" s="429"/>
      <c r="H888" s="205"/>
    </row>
    <row r="889" spans="1:9" ht="17.25" customHeight="1">
      <c r="A889" s="207"/>
      <c r="B889" s="208"/>
      <c r="C889" s="208">
        <v>4410</v>
      </c>
      <c r="D889" s="208"/>
      <c r="E889" s="419" t="s">
        <v>1659</v>
      </c>
      <c r="F889" s="419"/>
      <c r="G889" s="419"/>
      <c r="H889" s="209"/>
    </row>
    <row r="890" spans="1:9" ht="72.75" customHeight="1">
      <c r="A890" s="207"/>
      <c r="B890" s="208"/>
      <c r="C890" s="208"/>
      <c r="D890" s="210">
        <v>4411</v>
      </c>
      <c r="E890" s="430" t="s">
        <v>1660</v>
      </c>
      <c r="F890" s="430"/>
      <c r="G890" s="430"/>
      <c r="H890" s="211"/>
    </row>
    <row r="891" spans="1:9" ht="17.25" customHeight="1">
      <c r="A891" s="207"/>
      <c r="B891" s="208"/>
      <c r="C891" s="208">
        <v>4420</v>
      </c>
      <c r="D891" s="208"/>
      <c r="E891" s="419" t="s">
        <v>1661</v>
      </c>
      <c r="F891" s="419"/>
      <c r="G891" s="419"/>
      <c r="H891" s="209"/>
    </row>
    <row r="892" spans="1:9" ht="27.75" customHeight="1">
      <c r="A892" s="207"/>
      <c r="B892" s="208"/>
      <c r="C892" s="208"/>
      <c r="D892" s="210">
        <v>4421</v>
      </c>
      <c r="E892" s="430" t="s">
        <v>1662</v>
      </c>
      <c r="F892" s="430"/>
      <c r="G892" s="430"/>
      <c r="H892" s="211"/>
    </row>
    <row r="893" spans="1:9" ht="17.25" customHeight="1">
      <c r="A893" s="207"/>
      <c r="B893" s="208"/>
      <c r="C893" s="208">
        <v>4430</v>
      </c>
      <c r="D893" s="208"/>
      <c r="E893" s="419" t="s">
        <v>1663</v>
      </c>
      <c r="F893" s="419"/>
      <c r="G893" s="419"/>
      <c r="H893" s="209"/>
    </row>
    <row r="894" spans="1:9" ht="45.75" customHeight="1">
      <c r="A894" s="207"/>
      <c r="B894" s="208"/>
      <c r="C894" s="208"/>
      <c r="D894" s="210">
        <v>4431</v>
      </c>
      <c r="E894" s="430" t="s">
        <v>1664</v>
      </c>
      <c r="F894" s="430"/>
      <c r="G894" s="430"/>
      <c r="H894" s="211"/>
    </row>
    <row r="895" spans="1:9" ht="17.25" customHeight="1">
      <c r="A895" s="207"/>
      <c r="B895" s="208"/>
      <c r="C895" s="208">
        <v>4440</v>
      </c>
      <c r="D895" s="208"/>
      <c r="E895" s="419" t="s">
        <v>1665</v>
      </c>
      <c r="F895" s="419"/>
      <c r="G895" s="419"/>
      <c r="H895" s="209"/>
    </row>
    <row r="896" spans="1:9" ht="45.75" customHeight="1">
      <c r="A896" s="207"/>
      <c r="B896" s="208"/>
      <c r="C896" s="208"/>
      <c r="D896" s="210">
        <v>4441</v>
      </c>
      <c r="E896" s="430" t="s">
        <v>1666</v>
      </c>
      <c r="F896" s="430"/>
      <c r="G896" s="430"/>
      <c r="H896" s="211"/>
    </row>
    <row r="897" spans="1:8" ht="17.25" customHeight="1">
      <c r="A897" s="207"/>
      <c r="B897" s="208"/>
      <c r="C897" s="208">
        <v>4450</v>
      </c>
      <c r="D897" s="208"/>
      <c r="E897" s="419" t="s">
        <v>1667</v>
      </c>
      <c r="F897" s="419"/>
      <c r="G897" s="419"/>
      <c r="H897" s="209"/>
    </row>
    <row r="898" spans="1:8" s="188" customFormat="1" ht="77.25" customHeight="1">
      <c r="A898" s="251"/>
      <c r="B898" s="213"/>
      <c r="C898" s="213"/>
      <c r="D898" s="214">
        <v>4451</v>
      </c>
      <c r="E898" s="447" t="s">
        <v>1668</v>
      </c>
      <c r="F898" s="447"/>
      <c r="G898" s="447"/>
      <c r="H898" s="211"/>
    </row>
    <row r="899" spans="1:8" ht="17.25" hidden="1" customHeight="1">
      <c r="A899" s="207"/>
      <c r="B899" s="208"/>
      <c r="C899" s="208">
        <v>4460</v>
      </c>
      <c r="D899" s="208"/>
      <c r="E899" s="419" t="s">
        <v>1669</v>
      </c>
      <c r="F899" s="419"/>
      <c r="G899" s="419"/>
      <c r="H899" s="209"/>
    </row>
    <row r="900" spans="1:8" ht="17.25" hidden="1" customHeight="1">
      <c r="A900" s="207"/>
      <c r="B900" s="208"/>
      <c r="C900" s="208">
        <v>4470</v>
      </c>
      <c r="D900" s="208"/>
      <c r="E900" s="419" t="s">
        <v>1670</v>
      </c>
      <c r="F900" s="419"/>
      <c r="G900" s="419"/>
      <c r="H900" s="209"/>
    </row>
    <row r="901" spans="1:8" ht="17.25" customHeight="1">
      <c r="A901" s="207"/>
      <c r="B901" s="208"/>
      <c r="C901" s="208">
        <v>4480</v>
      </c>
      <c r="D901" s="208"/>
      <c r="E901" s="419" t="s">
        <v>1671</v>
      </c>
      <c r="F901" s="419"/>
      <c r="G901" s="419"/>
      <c r="H901" s="209"/>
    </row>
    <row r="902" spans="1:8" s="188" customFormat="1" ht="29.25" customHeight="1">
      <c r="A902" s="251"/>
      <c r="B902" s="213"/>
      <c r="C902" s="213"/>
      <c r="D902" s="214">
        <v>4482</v>
      </c>
      <c r="E902" s="420" t="s">
        <v>1672</v>
      </c>
      <c r="F902" s="447"/>
      <c r="G902" s="447"/>
      <c r="H902" s="211"/>
    </row>
    <row r="903" spans="1:8" ht="17.25" customHeight="1">
      <c r="A903" s="200"/>
      <c r="B903" s="201">
        <v>4500</v>
      </c>
      <c r="C903" s="201"/>
      <c r="D903" s="201"/>
      <c r="E903" s="418" t="s">
        <v>1673</v>
      </c>
      <c r="F903" s="418"/>
      <c r="G903" s="418"/>
      <c r="H903" s="202"/>
    </row>
    <row r="904" spans="1:8" ht="37.5" customHeight="1">
      <c r="A904" s="203"/>
      <c r="B904" s="204"/>
      <c r="C904" s="204"/>
      <c r="D904" s="204"/>
      <c r="E904" s="429" t="s">
        <v>1674</v>
      </c>
      <c r="F904" s="429"/>
      <c r="G904" s="429"/>
      <c r="H904" s="205"/>
    </row>
    <row r="905" spans="1:8" ht="17.25" customHeight="1">
      <c r="A905" s="207"/>
      <c r="B905" s="208"/>
      <c r="C905" s="208">
        <v>4510</v>
      </c>
      <c r="D905" s="208"/>
      <c r="E905" s="419" t="s">
        <v>1675</v>
      </c>
      <c r="F905" s="419"/>
      <c r="G905" s="419"/>
      <c r="H905" s="209"/>
    </row>
    <row r="906" spans="1:8" ht="39.75" customHeight="1">
      <c r="A906" s="207"/>
      <c r="B906" s="208"/>
      <c r="C906" s="208"/>
      <c r="D906" s="210">
        <v>4511</v>
      </c>
      <c r="E906" s="430" t="s">
        <v>1676</v>
      </c>
      <c r="F906" s="430"/>
      <c r="G906" s="430"/>
      <c r="H906" s="211"/>
    </row>
    <row r="907" spans="1:8" ht="17.25" customHeight="1">
      <c r="A907" s="207"/>
      <c r="B907" s="208"/>
      <c r="C907" s="208">
        <v>4520</v>
      </c>
      <c r="D907" s="208"/>
      <c r="E907" s="419" t="s">
        <v>1677</v>
      </c>
      <c r="F907" s="419"/>
      <c r="G907" s="419"/>
      <c r="H907" s="209"/>
    </row>
    <row r="908" spans="1:8" ht="39.75" customHeight="1">
      <c r="A908" s="207"/>
      <c r="B908" s="208"/>
      <c r="C908" s="208"/>
      <c r="D908" s="210">
        <v>4521</v>
      </c>
      <c r="E908" s="430" t="s">
        <v>1678</v>
      </c>
      <c r="F908" s="430"/>
      <c r="G908" s="430"/>
      <c r="H908" s="211"/>
    </row>
    <row r="909" spans="1:8" ht="17.25" customHeight="1">
      <c r="A909" s="207"/>
      <c r="B909" s="208"/>
      <c r="C909" s="208">
        <v>4590</v>
      </c>
      <c r="D909" s="208"/>
      <c r="E909" s="419" t="s">
        <v>1679</v>
      </c>
      <c r="F909" s="419"/>
      <c r="G909" s="419"/>
      <c r="H909" s="209"/>
    </row>
    <row r="910" spans="1:8" ht="48.75" customHeight="1">
      <c r="A910" s="207"/>
      <c r="B910" s="208"/>
      <c r="C910" s="208"/>
      <c r="D910" s="210">
        <v>4591</v>
      </c>
      <c r="E910" s="430" t="s">
        <v>1680</v>
      </c>
      <c r="F910" s="430"/>
      <c r="G910" s="430"/>
      <c r="H910" s="211"/>
    </row>
    <row r="911" spans="1:8" ht="23.25" customHeight="1">
      <c r="A911" s="200"/>
      <c r="B911" s="201">
        <v>4600</v>
      </c>
      <c r="C911" s="201"/>
      <c r="D911" s="201"/>
      <c r="E911" s="418" t="s">
        <v>1681</v>
      </c>
      <c r="F911" s="418"/>
      <c r="G911" s="418"/>
      <c r="H911" s="202"/>
    </row>
    <row r="912" spans="1:8" ht="22.5" customHeight="1">
      <c r="A912" s="203"/>
      <c r="B912" s="249"/>
      <c r="C912" s="249"/>
      <c r="D912" s="249"/>
      <c r="E912" s="429" t="s">
        <v>1682</v>
      </c>
      <c r="F912" s="429"/>
      <c r="G912" s="429"/>
      <c r="H912" s="205"/>
    </row>
    <row r="913" spans="1:8" ht="22.5" customHeight="1">
      <c r="A913" s="207"/>
      <c r="B913" s="208"/>
      <c r="C913" s="208">
        <v>4610</v>
      </c>
      <c r="D913" s="208"/>
      <c r="E913" s="419" t="s">
        <v>1683</v>
      </c>
      <c r="F913" s="419"/>
      <c r="G913" s="419"/>
      <c r="H913" s="209"/>
    </row>
    <row r="914" spans="1:8" ht="26.25" customHeight="1">
      <c r="A914" s="207"/>
      <c r="B914" s="208"/>
      <c r="C914" s="208">
        <v>4620</v>
      </c>
      <c r="D914" s="208"/>
      <c r="E914" s="419" t="s">
        <v>1684</v>
      </c>
      <c r="F914" s="419"/>
      <c r="G914" s="419"/>
      <c r="H914" s="209"/>
    </row>
    <row r="915" spans="1:8" ht="24.75" customHeight="1">
      <c r="A915" s="207"/>
      <c r="B915" s="208"/>
      <c r="C915" s="208">
        <v>4630</v>
      </c>
      <c r="D915" s="208"/>
      <c r="E915" s="419" t="s">
        <v>1685</v>
      </c>
      <c r="F915" s="419"/>
      <c r="G915" s="419"/>
      <c r="H915" s="209"/>
    </row>
    <row r="916" spans="1:8" ht="24.75" customHeight="1">
      <c r="A916" s="207"/>
      <c r="B916" s="208"/>
      <c r="C916" s="208">
        <v>4640</v>
      </c>
      <c r="D916" s="208"/>
      <c r="E916" s="419" t="s">
        <v>1686</v>
      </c>
      <c r="F916" s="419"/>
      <c r="G916" s="419"/>
      <c r="H916" s="209"/>
    </row>
    <row r="917" spans="1:8" ht="21" customHeight="1">
      <c r="A917" s="207"/>
      <c r="B917" s="208"/>
      <c r="C917" s="208">
        <v>4650</v>
      </c>
      <c r="D917" s="208"/>
      <c r="E917" s="419" t="s">
        <v>1687</v>
      </c>
      <c r="F917" s="419"/>
      <c r="G917" s="419"/>
      <c r="H917" s="209"/>
    </row>
    <row r="918" spans="1:8" ht="21.75" customHeight="1">
      <c r="A918" s="207"/>
      <c r="B918" s="208"/>
      <c r="C918" s="208">
        <v>4660</v>
      </c>
      <c r="D918" s="208"/>
      <c r="E918" s="419" t="s">
        <v>1688</v>
      </c>
      <c r="F918" s="419"/>
      <c r="G918" s="419"/>
      <c r="H918" s="209"/>
    </row>
    <row r="920" spans="1:8" ht="17.25" customHeight="1">
      <c r="A920" s="207"/>
      <c r="B920" s="201">
        <v>4700</v>
      </c>
      <c r="C920" s="201"/>
      <c r="D920" s="252"/>
      <c r="E920" s="418" t="s">
        <v>1689</v>
      </c>
      <c r="F920" s="418"/>
      <c r="G920" s="418"/>
      <c r="H920" s="202"/>
    </row>
    <row r="921" spans="1:8" ht="49.5" customHeight="1">
      <c r="A921" s="207"/>
      <c r="B921" s="208"/>
      <c r="C921" s="208"/>
      <c r="D921" s="210"/>
      <c r="E921" s="430" t="s">
        <v>1690</v>
      </c>
      <c r="F921" s="430"/>
      <c r="G921" s="430"/>
      <c r="H921" s="211"/>
    </row>
    <row r="922" spans="1:8" ht="17.25" customHeight="1">
      <c r="A922" s="207"/>
      <c r="B922" s="208"/>
      <c r="C922" s="208">
        <v>4710</v>
      </c>
      <c r="D922" s="208"/>
      <c r="E922" s="419" t="s">
        <v>1691</v>
      </c>
      <c r="F922" s="419"/>
      <c r="G922" s="419"/>
      <c r="H922" s="209"/>
    </row>
    <row r="923" spans="1:8" ht="37.5" customHeight="1">
      <c r="A923" s="207"/>
      <c r="B923" s="208"/>
      <c r="C923" s="208"/>
      <c r="D923" s="210">
        <v>4711</v>
      </c>
      <c r="E923" s="430" t="s">
        <v>1692</v>
      </c>
      <c r="F923" s="430"/>
      <c r="G923" s="430"/>
      <c r="H923" s="211"/>
    </row>
    <row r="924" spans="1:8" ht="37.5" customHeight="1">
      <c r="A924" s="207"/>
      <c r="B924" s="201">
        <v>4800</v>
      </c>
      <c r="C924" s="201"/>
      <c r="D924" s="252"/>
      <c r="E924" s="418" t="s">
        <v>1693</v>
      </c>
      <c r="F924" s="418"/>
      <c r="G924" s="418"/>
      <c r="H924" s="202"/>
    </row>
    <row r="925" spans="1:8" ht="37.5" customHeight="1">
      <c r="A925" s="207"/>
      <c r="B925" s="253"/>
      <c r="C925" s="253"/>
      <c r="D925" s="254"/>
      <c r="E925" s="430" t="s">
        <v>1694</v>
      </c>
      <c r="F925" s="430"/>
      <c r="G925" s="430"/>
      <c r="H925" s="211"/>
    </row>
    <row r="926" spans="1:8" ht="37.5" customHeight="1">
      <c r="A926" s="207"/>
      <c r="B926" s="253"/>
      <c r="C926" s="251">
        <v>4810</v>
      </c>
      <c r="D926" s="254"/>
      <c r="E926" s="419" t="s">
        <v>1695</v>
      </c>
      <c r="F926" s="419"/>
      <c r="G926" s="419"/>
      <c r="H926" s="209"/>
    </row>
    <row r="927" spans="1:8" ht="51.75" customHeight="1">
      <c r="A927" s="207"/>
      <c r="B927" s="253"/>
      <c r="C927" s="251"/>
      <c r="D927" s="210">
        <v>4811</v>
      </c>
      <c r="E927" s="430" t="s">
        <v>1696</v>
      </c>
      <c r="F927" s="430"/>
      <c r="G927" s="430"/>
      <c r="H927" s="211"/>
    </row>
    <row r="928" spans="1:8" ht="17.25" customHeight="1">
      <c r="A928" s="207"/>
      <c r="B928" s="253"/>
      <c r="C928" s="251">
        <v>4820</v>
      </c>
      <c r="D928" s="254"/>
      <c r="E928" s="419" t="s">
        <v>1697</v>
      </c>
      <c r="F928" s="419"/>
      <c r="G928" s="419"/>
      <c r="H928" s="209"/>
    </row>
    <row r="929" spans="1:8" ht="56.25" customHeight="1">
      <c r="A929" s="207"/>
      <c r="B929" s="253"/>
      <c r="C929" s="251"/>
      <c r="D929" s="210">
        <v>4821</v>
      </c>
      <c r="E929" s="430" t="s">
        <v>1698</v>
      </c>
      <c r="F929" s="430"/>
      <c r="G929" s="430"/>
      <c r="H929" s="211"/>
    </row>
    <row r="930" spans="1:8" ht="21.75" customHeight="1">
      <c r="A930" s="207"/>
      <c r="B930" s="253"/>
      <c r="C930" s="255">
        <v>4830</v>
      </c>
      <c r="D930" s="186"/>
      <c r="E930" s="419" t="s">
        <v>1699</v>
      </c>
      <c r="F930" s="419"/>
      <c r="G930" s="419"/>
      <c r="H930" s="209"/>
    </row>
    <row r="931" spans="1:8" ht="57" customHeight="1">
      <c r="A931" s="207"/>
      <c r="B931" s="253"/>
      <c r="C931" s="251"/>
      <c r="D931" s="210">
        <v>4831</v>
      </c>
      <c r="E931" s="430" t="s">
        <v>1700</v>
      </c>
      <c r="F931" s="430"/>
      <c r="G931" s="430"/>
      <c r="H931" s="211"/>
    </row>
    <row r="932" spans="1:8" ht="17.25" customHeight="1">
      <c r="A932" s="207"/>
      <c r="B932" s="253"/>
      <c r="C932" s="251">
        <v>4840</v>
      </c>
      <c r="D932" s="254"/>
      <c r="E932" s="419" t="s">
        <v>1701</v>
      </c>
      <c r="F932" s="419"/>
      <c r="G932" s="419"/>
      <c r="H932" s="209"/>
    </row>
    <row r="933" spans="1:8" ht="52.5" customHeight="1">
      <c r="A933" s="207"/>
      <c r="B933" s="253"/>
      <c r="C933" s="251"/>
      <c r="D933" s="210">
        <v>4841</v>
      </c>
      <c r="E933" s="430" t="s">
        <v>1702</v>
      </c>
      <c r="F933" s="430"/>
      <c r="G933" s="430"/>
      <c r="H933" s="211"/>
    </row>
    <row r="934" spans="1:8" ht="17.25" customHeight="1">
      <c r="A934" s="207"/>
      <c r="B934" s="253"/>
      <c r="C934" s="251">
        <v>4850</v>
      </c>
      <c r="D934" s="186"/>
      <c r="E934" s="419" t="s">
        <v>1703</v>
      </c>
      <c r="F934" s="419"/>
      <c r="G934" s="419"/>
      <c r="H934" s="209"/>
    </row>
    <row r="935" spans="1:8" ht="61.5" customHeight="1">
      <c r="A935" s="207"/>
      <c r="B935" s="253"/>
      <c r="C935" s="253"/>
      <c r="D935" s="210">
        <v>4851</v>
      </c>
      <c r="E935" s="430" t="s">
        <v>1704</v>
      </c>
      <c r="F935" s="430"/>
      <c r="G935" s="430"/>
      <c r="H935" s="211"/>
    </row>
    <row r="936" spans="1:8" ht="18" customHeight="1">
      <c r="A936" s="207"/>
      <c r="B936" s="253"/>
      <c r="C936" s="253"/>
      <c r="D936" s="210"/>
      <c r="E936" s="231"/>
      <c r="F936" s="231"/>
      <c r="G936" s="231"/>
      <c r="H936" s="211"/>
    </row>
    <row r="937" spans="1:8" ht="21.75" customHeight="1">
      <c r="A937" s="200"/>
      <c r="B937" s="201">
        <v>4900</v>
      </c>
      <c r="C937" s="201"/>
      <c r="D937" s="201"/>
      <c r="E937" s="418" t="s">
        <v>1705</v>
      </c>
      <c r="F937" s="418"/>
      <c r="G937" s="418"/>
      <c r="H937" s="202"/>
    </row>
    <row r="938" spans="1:8" ht="27.6" customHeight="1">
      <c r="A938" s="203"/>
      <c r="B938" s="249"/>
      <c r="C938" s="249"/>
      <c r="D938" s="249"/>
      <c r="E938" s="429" t="s">
        <v>1706</v>
      </c>
      <c r="F938" s="429"/>
      <c r="G938" s="429"/>
      <c r="H938" s="205"/>
    </row>
    <row r="939" spans="1:8" ht="18.75" customHeight="1">
      <c r="A939" s="207"/>
      <c r="B939" s="208"/>
      <c r="C939" s="208">
        <v>4910</v>
      </c>
      <c r="D939" s="208"/>
      <c r="E939" s="419" t="s">
        <v>1707</v>
      </c>
      <c r="F939" s="419"/>
      <c r="G939" s="419"/>
      <c r="H939" s="209"/>
    </row>
    <row r="940" spans="1:8" ht="17.25" customHeight="1">
      <c r="A940" s="207"/>
      <c r="B940" s="208"/>
      <c r="C940" s="208">
        <v>4920</v>
      </c>
      <c r="D940" s="208"/>
      <c r="E940" s="419" t="s">
        <v>1708</v>
      </c>
      <c r="F940" s="419"/>
      <c r="G940" s="419"/>
      <c r="H940" s="209"/>
    </row>
    <row r="941" spans="1:8" ht="21" customHeight="1">
      <c r="A941" s="207"/>
      <c r="B941" s="208"/>
      <c r="C941" s="208">
        <v>4930</v>
      </c>
      <c r="D941" s="208"/>
      <c r="E941" s="419" t="s">
        <v>1709</v>
      </c>
      <c r="F941" s="419"/>
      <c r="G941" s="419"/>
      <c r="H941" s="209"/>
    </row>
    <row r="942" spans="1:8" ht="17.25" customHeight="1">
      <c r="A942" s="207"/>
      <c r="B942" s="208"/>
      <c r="C942" s="208"/>
      <c r="D942" s="210"/>
      <c r="E942" s="231"/>
      <c r="F942" s="231"/>
      <c r="G942" s="231"/>
      <c r="H942" s="211"/>
    </row>
    <row r="943" spans="1:8" ht="17.25" customHeight="1">
      <c r="A943" s="197">
        <v>5000</v>
      </c>
      <c r="B943" s="198"/>
      <c r="C943" s="198"/>
      <c r="D943" s="197"/>
      <c r="E943" s="424" t="s">
        <v>43</v>
      </c>
      <c r="F943" s="424"/>
      <c r="G943" s="424"/>
      <c r="H943" s="202"/>
    </row>
    <row r="944" spans="1:8" ht="10.5" customHeight="1">
      <c r="A944" s="256"/>
      <c r="B944" s="253"/>
      <c r="C944" s="253"/>
      <c r="D944" s="256"/>
      <c r="E944" s="448"/>
      <c r="F944" s="448"/>
      <c r="G944" s="448"/>
      <c r="H944" s="205"/>
    </row>
    <row r="945" spans="1:8" ht="17.25" customHeight="1">
      <c r="A945" s="200"/>
      <c r="B945" s="201">
        <v>5100</v>
      </c>
      <c r="C945" s="201"/>
      <c r="D945" s="201"/>
      <c r="E945" s="418" t="s">
        <v>1710</v>
      </c>
      <c r="F945" s="418"/>
      <c r="G945" s="418"/>
      <c r="H945" s="202"/>
    </row>
    <row r="946" spans="1:8" ht="52.5" customHeight="1">
      <c r="A946" s="203"/>
      <c r="B946" s="204"/>
      <c r="C946" s="204"/>
      <c r="D946" s="204"/>
      <c r="E946" s="429" t="s">
        <v>1711</v>
      </c>
      <c r="F946" s="429"/>
      <c r="G946" s="429"/>
      <c r="H946" s="205"/>
    </row>
    <row r="947" spans="1:8" ht="17.25" customHeight="1">
      <c r="A947" s="207"/>
      <c r="B947" s="208"/>
      <c r="C947" s="208">
        <v>5110</v>
      </c>
      <c r="D947" s="208"/>
      <c r="E947" s="419" t="s">
        <v>39</v>
      </c>
      <c r="F947" s="419"/>
      <c r="G947" s="419"/>
      <c r="H947" s="209"/>
    </row>
    <row r="948" spans="1:8" ht="39" customHeight="1">
      <c r="A948" s="207"/>
      <c r="B948" s="208"/>
      <c r="C948" s="208"/>
      <c r="D948" s="210">
        <v>5111</v>
      </c>
      <c r="E948" s="430" t="s">
        <v>1712</v>
      </c>
      <c r="F948" s="430"/>
      <c r="G948" s="430"/>
      <c r="H948" s="211"/>
    </row>
    <row r="949" spans="1:8" ht="15" customHeight="1">
      <c r="A949" s="207"/>
      <c r="B949" s="208"/>
      <c r="C949" s="208"/>
      <c r="D949" s="210"/>
      <c r="E949" s="219" t="s">
        <v>1713</v>
      </c>
      <c r="F949" s="219" t="s">
        <v>1714</v>
      </c>
      <c r="G949" s="219" t="s">
        <v>1715</v>
      </c>
      <c r="H949" s="220"/>
    </row>
    <row r="950" spans="1:8" ht="15" customHeight="1">
      <c r="A950" s="207"/>
      <c r="B950" s="208"/>
      <c r="C950" s="208"/>
      <c r="D950" s="210"/>
      <c r="E950" s="219" t="s">
        <v>1716</v>
      </c>
      <c r="F950" s="219" t="s">
        <v>1717</v>
      </c>
      <c r="G950" s="219" t="s">
        <v>1718</v>
      </c>
      <c r="H950" s="220"/>
    </row>
    <row r="951" spans="1:8" ht="15" customHeight="1">
      <c r="A951" s="207"/>
      <c r="B951" s="208"/>
      <c r="C951" s="208"/>
      <c r="D951" s="210"/>
      <c r="E951" s="219" t="s">
        <v>1719</v>
      </c>
      <c r="F951" s="219" t="s">
        <v>1720</v>
      </c>
      <c r="G951" s="219" t="s">
        <v>1721</v>
      </c>
      <c r="H951" s="220"/>
    </row>
    <row r="952" spans="1:8" ht="15" customHeight="1">
      <c r="A952" s="207"/>
      <c r="B952" s="208"/>
      <c r="C952" s="208"/>
      <c r="D952" s="210"/>
      <c r="E952" s="219" t="s">
        <v>1722</v>
      </c>
      <c r="F952" s="219" t="s">
        <v>1723</v>
      </c>
      <c r="G952" s="219" t="s">
        <v>1724</v>
      </c>
      <c r="H952" s="220"/>
    </row>
    <row r="953" spans="1:8" ht="15" customHeight="1">
      <c r="A953" s="207"/>
      <c r="B953" s="208"/>
      <c r="C953" s="208"/>
      <c r="D953" s="210"/>
      <c r="E953" s="219" t="s">
        <v>1725</v>
      </c>
      <c r="F953" s="219" t="s">
        <v>1726</v>
      </c>
      <c r="G953" s="219" t="s">
        <v>1727</v>
      </c>
      <c r="H953" s="220"/>
    </row>
    <row r="954" spans="1:8" ht="15" customHeight="1">
      <c r="A954" s="207"/>
      <c r="B954" s="208"/>
      <c r="C954" s="208"/>
      <c r="D954" s="210"/>
      <c r="E954" s="219" t="s">
        <v>1728</v>
      </c>
      <c r="F954" s="219" t="s">
        <v>1729</v>
      </c>
      <c r="G954" s="219" t="s">
        <v>1730</v>
      </c>
      <c r="H954" s="220"/>
    </row>
    <row r="955" spans="1:8" ht="15" customHeight="1">
      <c r="A955" s="207"/>
      <c r="B955" s="208"/>
      <c r="C955" s="208"/>
      <c r="D955" s="210"/>
      <c r="E955" s="219" t="s">
        <v>1731</v>
      </c>
      <c r="F955" s="219" t="s">
        <v>1732</v>
      </c>
      <c r="G955" s="219" t="s">
        <v>1733</v>
      </c>
      <c r="H955" s="220"/>
    </row>
    <row r="956" spans="1:8" ht="15" customHeight="1">
      <c r="A956" s="207"/>
      <c r="B956" s="208"/>
      <c r="C956" s="208"/>
      <c r="D956" s="210"/>
      <c r="E956" s="219" t="s">
        <v>1734</v>
      </c>
      <c r="F956" s="219" t="s">
        <v>1735</v>
      </c>
      <c r="G956" s="219" t="s">
        <v>1736</v>
      </c>
      <c r="H956" s="220"/>
    </row>
    <row r="957" spans="1:8" ht="15" customHeight="1">
      <c r="A957" s="207"/>
      <c r="B957" s="208"/>
      <c r="C957" s="208"/>
      <c r="D957" s="210"/>
      <c r="E957" s="219" t="s">
        <v>1737</v>
      </c>
      <c r="F957" s="219" t="s">
        <v>1738</v>
      </c>
      <c r="G957" s="219" t="s">
        <v>1739</v>
      </c>
      <c r="H957" s="220"/>
    </row>
    <row r="958" spans="1:8" ht="15" customHeight="1">
      <c r="A958" s="207"/>
      <c r="B958" s="208"/>
      <c r="C958" s="208"/>
      <c r="D958" s="210"/>
      <c r="E958" s="219" t="s">
        <v>1740</v>
      </c>
      <c r="F958" s="219" t="s">
        <v>1741</v>
      </c>
      <c r="G958" s="219" t="s">
        <v>1742</v>
      </c>
      <c r="H958" s="220"/>
    </row>
    <row r="959" spans="1:8" ht="15" customHeight="1">
      <c r="A959" s="207"/>
      <c r="B959" s="208"/>
      <c r="C959" s="208"/>
      <c r="D959" s="210"/>
      <c r="E959" s="219" t="s">
        <v>1743</v>
      </c>
      <c r="F959" s="219" t="s">
        <v>1744</v>
      </c>
      <c r="G959" s="219" t="s">
        <v>1745</v>
      </c>
      <c r="H959" s="220"/>
    </row>
    <row r="960" spans="1:8" ht="15" customHeight="1">
      <c r="A960" s="207"/>
      <c r="B960" s="208"/>
      <c r="C960" s="208"/>
      <c r="D960" s="210"/>
      <c r="E960" s="219" t="s">
        <v>1746</v>
      </c>
      <c r="F960" s="219" t="s">
        <v>1747</v>
      </c>
      <c r="G960" s="219" t="s">
        <v>1748</v>
      </c>
      <c r="H960" s="220"/>
    </row>
    <row r="961" spans="1:9" ht="15" customHeight="1">
      <c r="A961" s="207"/>
      <c r="B961" s="208"/>
      <c r="C961" s="208"/>
      <c r="D961" s="210"/>
      <c r="E961" s="219" t="s">
        <v>1749</v>
      </c>
      <c r="F961" s="219" t="s">
        <v>1750</v>
      </c>
      <c r="G961" s="219" t="s">
        <v>1751</v>
      </c>
      <c r="H961" s="220"/>
    </row>
    <row r="962" spans="1:9" ht="15" customHeight="1">
      <c r="A962" s="207"/>
      <c r="B962" s="208"/>
      <c r="C962" s="208"/>
      <c r="D962" s="210"/>
      <c r="E962" s="219" t="s">
        <v>1752</v>
      </c>
      <c r="F962" s="219"/>
      <c r="G962" s="219"/>
      <c r="H962" s="220"/>
    </row>
    <row r="963" spans="1:9" ht="17.25" customHeight="1">
      <c r="A963" s="207"/>
      <c r="B963" s="208"/>
      <c r="C963" s="208">
        <v>5120</v>
      </c>
      <c r="D963" s="208"/>
      <c r="E963" s="419" t="s">
        <v>1753</v>
      </c>
      <c r="F963" s="419"/>
      <c r="G963" s="419"/>
      <c r="H963" s="209"/>
    </row>
    <row r="964" spans="1:9" ht="51.75" customHeight="1">
      <c r="A964" s="207"/>
      <c r="B964" s="208"/>
      <c r="C964" s="208"/>
      <c r="D964" s="210">
        <v>5121</v>
      </c>
      <c r="E964" s="430" t="s">
        <v>1754</v>
      </c>
      <c r="F964" s="430"/>
      <c r="G964" s="430"/>
      <c r="H964" s="211"/>
    </row>
    <row r="965" spans="1:9" ht="15" customHeight="1">
      <c r="A965" s="207"/>
      <c r="B965" s="208"/>
      <c r="C965" s="208"/>
      <c r="D965" s="210"/>
      <c r="E965" s="225" t="s">
        <v>1755</v>
      </c>
      <c r="F965" s="219" t="s">
        <v>1756</v>
      </c>
      <c r="G965" s="219" t="s">
        <v>1757</v>
      </c>
      <c r="H965" s="220"/>
    </row>
    <row r="966" spans="1:9" ht="15" customHeight="1">
      <c r="A966" s="207"/>
      <c r="B966" s="208"/>
      <c r="C966" s="208"/>
      <c r="D966" s="210"/>
      <c r="E966" s="219" t="s">
        <v>1758</v>
      </c>
      <c r="F966" s="219" t="s">
        <v>1759</v>
      </c>
      <c r="G966" s="225" t="s">
        <v>1760</v>
      </c>
      <c r="H966" s="226"/>
    </row>
    <row r="967" spans="1:9" ht="17.25" customHeight="1">
      <c r="A967" s="207"/>
      <c r="B967" s="208"/>
      <c r="C967" s="208">
        <v>5130</v>
      </c>
      <c r="D967" s="208"/>
      <c r="E967" s="419" t="s">
        <v>1761</v>
      </c>
      <c r="F967" s="419"/>
      <c r="G967" s="419"/>
      <c r="H967" s="209"/>
    </row>
    <row r="968" spans="1:9" ht="43.5" customHeight="1">
      <c r="A968" s="207"/>
      <c r="B968" s="208"/>
      <c r="C968" s="208"/>
      <c r="D968" s="214">
        <v>5131</v>
      </c>
      <c r="E968" s="447" t="s">
        <v>1762</v>
      </c>
      <c r="F968" s="447"/>
      <c r="G968" s="447"/>
      <c r="H968" s="209"/>
      <c r="I968" s="209"/>
    </row>
    <row r="969" spans="1:9">
      <c r="A969" s="207"/>
      <c r="B969" s="208"/>
      <c r="C969" s="208"/>
      <c r="D969" s="214"/>
      <c r="E969" s="239" t="s">
        <v>1763</v>
      </c>
      <c r="F969" s="239" t="s">
        <v>635</v>
      </c>
      <c r="G969" s="239"/>
      <c r="H969" s="209"/>
      <c r="I969" s="209"/>
    </row>
    <row r="970" spans="1:9">
      <c r="A970" s="207"/>
      <c r="B970" s="208"/>
      <c r="C970" s="208"/>
      <c r="D970" s="214"/>
      <c r="E970" s="239"/>
      <c r="F970" s="239"/>
      <c r="G970" s="239"/>
      <c r="H970" s="209"/>
      <c r="I970" s="209"/>
    </row>
    <row r="971" spans="1:9" ht="17.25" customHeight="1">
      <c r="A971" s="207"/>
      <c r="B971" s="208"/>
      <c r="C971" s="208">
        <v>5140</v>
      </c>
      <c r="D971" s="208"/>
      <c r="E971" s="419" t="s">
        <v>1764</v>
      </c>
      <c r="F971" s="419"/>
      <c r="G971" s="419"/>
      <c r="H971" s="209"/>
    </row>
    <row r="972" spans="1:9" ht="53.25" customHeight="1">
      <c r="A972" s="207"/>
      <c r="B972" s="208"/>
      <c r="C972" s="208"/>
      <c r="D972" s="210">
        <v>5141</v>
      </c>
      <c r="E972" s="430" t="s">
        <v>1765</v>
      </c>
      <c r="F972" s="430"/>
      <c r="G972" s="430"/>
      <c r="H972" s="211"/>
    </row>
    <row r="973" spans="1:9" ht="17.25" customHeight="1">
      <c r="A973" s="207"/>
      <c r="B973" s="208"/>
      <c r="C973" s="208">
        <v>5150</v>
      </c>
      <c r="D973" s="208"/>
      <c r="E973" s="419" t="s">
        <v>1766</v>
      </c>
      <c r="F973" s="419"/>
      <c r="G973" s="419"/>
      <c r="H973" s="209"/>
    </row>
    <row r="974" spans="1:9" ht="39.75" customHeight="1">
      <c r="A974" s="207"/>
      <c r="B974" s="208"/>
      <c r="C974" s="208"/>
      <c r="D974" s="210">
        <v>5151</v>
      </c>
      <c r="E974" s="430" t="s">
        <v>1767</v>
      </c>
      <c r="F974" s="430"/>
      <c r="G974" s="430"/>
      <c r="H974" s="211"/>
    </row>
    <row r="975" spans="1:9" ht="15" customHeight="1">
      <c r="A975" s="207"/>
      <c r="B975" s="208"/>
      <c r="C975" s="208"/>
      <c r="D975" s="210"/>
      <c r="E975" s="219" t="s">
        <v>1768</v>
      </c>
      <c r="F975" s="219" t="s">
        <v>1769</v>
      </c>
      <c r="G975" s="225" t="s">
        <v>1770</v>
      </c>
      <c r="H975" s="226"/>
    </row>
    <row r="976" spans="1:9" ht="15" customHeight="1">
      <c r="A976" s="207"/>
      <c r="B976" s="208"/>
      <c r="C976" s="208"/>
      <c r="D976" s="210"/>
      <c r="E976" s="219" t="s">
        <v>1771</v>
      </c>
      <c r="F976" s="219" t="s">
        <v>1772</v>
      </c>
      <c r="G976" s="225" t="s">
        <v>1773</v>
      </c>
      <c r="H976" s="226"/>
    </row>
    <row r="977" spans="1:8" ht="15" customHeight="1">
      <c r="A977" s="207"/>
      <c r="B977" s="208"/>
      <c r="C977" s="208"/>
      <c r="D977" s="210"/>
      <c r="E977" s="219" t="s">
        <v>1774</v>
      </c>
      <c r="F977" s="219" t="s">
        <v>1775</v>
      </c>
      <c r="G977" s="225" t="s">
        <v>1776</v>
      </c>
      <c r="H977" s="226"/>
    </row>
    <row r="978" spans="1:8" ht="15" customHeight="1">
      <c r="A978" s="207"/>
      <c r="B978" s="208"/>
      <c r="C978" s="208"/>
      <c r="D978" s="210"/>
      <c r="E978" s="219" t="s">
        <v>1777</v>
      </c>
      <c r="F978" s="219" t="s">
        <v>1778</v>
      </c>
      <c r="G978" s="225" t="s">
        <v>1779</v>
      </c>
      <c r="H978" s="226"/>
    </row>
    <row r="979" spans="1:8" ht="15" customHeight="1">
      <c r="A979" s="207"/>
      <c r="B979" s="208"/>
      <c r="C979" s="208"/>
      <c r="D979" s="210"/>
      <c r="E979" s="219" t="s">
        <v>1780</v>
      </c>
      <c r="F979" s="219" t="s">
        <v>1781</v>
      </c>
      <c r="G979" s="225" t="s">
        <v>1782</v>
      </c>
      <c r="H979" s="226"/>
    </row>
    <row r="980" spans="1:8" ht="15" customHeight="1">
      <c r="A980" s="207"/>
      <c r="B980" s="208"/>
      <c r="C980" s="208"/>
      <c r="D980" s="210"/>
      <c r="E980" s="219" t="s">
        <v>1783</v>
      </c>
      <c r="F980" s="219" t="s">
        <v>1770</v>
      </c>
      <c r="G980" s="225" t="s">
        <v>1784</v>
      </c>
      <c r="H980" s="226"/>
    </row>
    <row r="981" spans="1:8" ht="15" customHeight="1">
      <c r="A981" s="207"/>
      <c r="B981" s="208"/>
      <c r="C981" s="208"/>
      <c r="D981" s="210"/>
      <c r="E981" s="219" t="s">
        <v>1785</v>
      </c>
      <c r="F981" s="219" t="s">
        <v>1786</v>
      </c>
      <c r="G981" s="225" t="s">
        <v>1355</v>
      </c>
      <c r="H981" s="226"/>
    </row>
    <row r="982" spans="1:8" ht="15" customHeight="1">
      <c r="A982" s="207"/>
      <c r="B982" s="208"/>
      <c r="C982" s="208"/>
      <c r="D982" s="210"/>
      <c r="E982" s="219" t="s">
        <v>1787</v>
      </c>
      <c r="F982" s="219" t="s">
        <v>1788</v>
      </c>
    </row>
    <row r="983" spans="1:8" ht="15" customHeight="1">
      <c r="A983" s="207"/>
      <c r="B983" s="208"/>
      <c r="C983" s="208"/>
      <c r="D983" s="210"/>
      <c r="E983" s="219" t="s">
        <v>1789</v>
      </c>
      <c r="F983" s="219" t="s">
        <v>1790</v>
      </c>
    </row>
    <row r="984" spans="1:8" ht="17.25" customHeight="1">
      <c r="A984" s="207"/>
      <c r="B984" s="208"/>
      <c r="C984" s="208">
        <v>5190</v>
      </c>
      <c r="D984" s="208"/>
      <c r="E984" s="419" t="s">
        <v>49</v>
      </c>
      <c r="F984" s="419"/>
      <c r="G984" s="419"/>
      <c r="H984" s="209"/>
    </row>
    <row r="985" spans="1:8" ht="64.5" customHeight="1">
      <c r="A985" s="207"/>
      <c r="B985" s="208"/>
      <c r="C985" s="208"/>
      <c r="D985" s="210">
        <v>5191</v>
      </c>
      <c r="E985" s="430" t="s">
        <v>1791</v>
      </c>
      <c r="F985" s="430"/>
      <c r="G985" s="430"/>
      <c r="H985" s="211"/>
    </row>
    <row r="986" spans="1:8" ht="15" customHeight="1">
      <c r="A986" s="207"/>
      <c r="B986" s="208"/>
      <c r="C986" s="208"/>
      <c r="D986" s="210"/>
      <c r="E986" s="219" t="s">
        <v>1792</v>
      </c>
      <c r="F986" s="219" t="s">
        <v>1793</v>
      </c>
      <c r="G986" s="241" t="s">
        <v>1794</v>
      </c>
    </row>
    <row r="987" spans="1:8" ht="15" customHeight="1">
      <c r="A987" s="207"/>
      <c r="B987" s="208"/>
      <c r="C987" s="208"/>
      <c r="D987" s="210"/>
      <c r="E987" s="219" t="s">
        <v>1795</v>
      </c>
      <c r="F987" s="219" t="s">
        <v>1796</v>
      </c>
      <c r="G987" s="219" t="s">
        <v>1797</v>
      </c>
      <c r="H987" s="220"/>
    </row>
    <row r="988" spans="1:8" ht="15" customHeight="1">
      <c r="A988" s="207"/>
      <c r="B988" s="208"/>
      <c r="C988" s="208"/>
      <c r="D988" s="210"/>
      <c r="E988" s="219" t="s">
        <v>1798</v>
      </c>
      <c r="F988" s="219" t="s">
        <v>1799</v>
      </c>
      <c r="G988" s="219" t="s">
        <v>1800</v>
      </c>
      <c r="H988" s="220"/>
    </row>
    <row r="989" spans="1:8" ht="15" customHeight="1">
      <c r="A989" s="207"/>
      <c r="B989" s="208"/>
      <c r="C989" s="208"/>
      <c r="D989" s="210"/>
      <c r="E989" s="219" t="s">
        <v>1801</v>
      </c>
      <c r="F989" s="219" t="s">
        <v>1802</v>
      </c>
      <c r="G989" s="219" t="s">
        <v>1803</v>
      </c>
      <c r="H989" s="220"/>
    </row>
    <row r="990" spans="1:8" ht="15" customHeight="1">
      <c r="A990" s="207"/>
      <c r="B990" s="208"/>
      <c r="C990" s="208"/>
      <c r="D990" s="210"/>
      <c r="E990" s="219" t="s">
        <v>1804</v>
      </c>
      <c r="F990" s="219" t="s">
        <v>1805</v>
      </c>
      <c r="G990" s="219" t="s">
        <v>1806</v>
      </c>
      <c r="H990" s="220"/>
    </row>
    <row r="991" spans="1:8" ht="15" customHeight="1">
      <c r="A991" s="207"/>
      <c r="B991" s="208"/>
      <c r="C991" s="208"/>
      <c r="D991" s="210"/>
      <c r="E991" s="219" t="s">
        <v>1807</v>
      </c>
      <c r="F991" s="219" t="s">
        <v>1808</v>
      </c>
      <c r="G991" s="219" t="s">
        <v>1809</v>
      </c>
      <c r="H991" s="220"/>
    </row>
    <row r="992" spans="1:8" ht="15" customHeight="1">
      <c r="A992" s="207"/>
      <c r="B992" s="208"/>
      <c r="C992" s="208"/>
      <c r="D992" s="210"/>
      <c r="E992" s="219" t="s">
        <v>1810</v>
      </c>
      <c r="F992" s="219" t="s">
        <v>1811</v>
      </c>
      <c r="G992" s="219" t="s">
        <v>1812</v>
      </c>
      <c r="H992" s="220"/>
    </row>
    <row r="993" spans="1:8" ht="15" customHeight="1">
      <c r="A993" s="207"/>
      <c r="B993" s="208"/>
      <c r="C993" s="208"/>
      <c r="D993" s="210"/>
      <c r="E993" s="219" t="s">
        <v>1813</v>
      </c>
      <c r="F993" s="219" t="s">
        <v>1814</v>
      </c>
      <c r="G993" s="219" t="s">
        <v>1815</v>
      </c>
      <c r="H993" s="220"/>
    </row>
    <row r="994" spans="1:8" ht="15" customHeight="1">
      <c r="A994" s="207"/>
      <c r="B994" s="208"/>
      <c r="C994" s="208"/>
      <c r="D994" s="210"/>
      <c r="E994" s="219" t="s">
        <v>1816</v>
      </c>
      <c r="F994" s="219" t="s">
        <v>1817</v>
      </c>
      <c r="G994" s="219" t="s">
        <v>1818</v>
      </c>
      <c r="H994" s="220"/>
    </row>
    <row r="995" spans="1:8" ht="15" customHeight="1">
      <c r="A995" s="207"/>
      <c r="B995" s="208"/>
      <c r="C995" s="208"/>
      <c r="D995" s="210"/>
      <c r="E995" s="219" t="s">
        <v>1819</v>
      </c>
      <c r="F995" s="219" t="s">
        <v>1820</v>
      </c>
      <c r="G995" s="241" t="s">
        <v>1821</v>
      </c>
    </row>
    <row r="996" spans="1:8" ht="15" customHeight="1">
      <c r="A996" s="207"/>
      <c r="B996" s="208"/>
      <c r="C996" s="208"/>
      <c r="D996" s="210"/>
      <c r="E996" s="219" t="s">
        <v>1822</v>
      </c>
      <c r="F996" s="219" t="s">
        <v>1823</v>
      </c>
      <c r="G996" s="219" t="s">
        <v>1824</v>
      </c>
      <c r="H996" s="220"/>
    </row>
    <row r="997" spans="1:8" ht="15" customHeight="1">
      <c r="A997" s="207"/>
      <c r="B997" s="208"/>
      <c r="C997" s="208"/>
      <c r="D997" s="210"/>
      <c r="E997" s="243" t="s">
        <v>1825</v>
      </c>
      <c r="F997" s="219" t="s">
        <v>1826</v>
      </c>
      <c r="G997" s="219" t="s">
        <v>1827</v>
      </c>
      <c r="H997" s="220"/>
    </row>
    <row r="998" spans="1:8" ht="24.75" customHeight="1">
      <c r="A998" s="207"/>
      <c r="B998" s="208"/>
      <c r="C998" s="208"/>
      <c r="D998" s="210"/>
      <c r="E998" s="241" t="s">
        <v>1828</v>
      </c>
      <c r="F998" s="257" t="s">
        <v>1829</v>
      </c>
      <c r="G998" s="257" t="s">
        <v>1830</v>
      </c>
      <c r="H998" s="258"/>
    </row>
    <row r="999" spans="1:8" ht="15" customHeight="1">
      <c r="A999" s="207"/>
      <c r="B999" s="208"/>
      <c r="C999" s="208"/>
      <c r="D999" s="210"/>
      <c r="E999" s="241" t="s">
        <v>1831</v>
      </c>
      <c r="F999" s="257" t="s">
        <v>1832</v>
      </c>
      <c r="G999" s="224" t="s">
        <v>1833</v>
      </c>
      <c r="H999" s="220"/>
    </row>
    <row r="1000" spans="1:8" ht="15" customHeight="1">
      <c r="A1000" s="207"/>
      <c r="B1000" s="208"/>
      <c r="C1000" s="208"/>
      <c r="D1000" s="210"/>
      <c r="E1000" s="243" t="s">
        <v>1827</v>
      </c>
      <c r="F1000" s="241" t="s">
        <v>1834</v>
      </c>
      <c r="G1000" s="243" t="s">
        <v>1835</v>
      </c>
      <c r="H1000" s="259"/>
    </row>
    <row r="1001" spans="1:8" ht="15" customHeight="1">
      <c r="A1001" s="207"/>
      <c r="B1001" s="208"/>
      <c r="C1001" s="208"/>
      <c r="D1001" s="210"/>
      <c r="E1001" s="243" t="s">
        <v>1836</v>
      </c>
      <c r="F1001" s="243" t="s">
        <v>1837</v>
      </c>
      <c r="G1001" s="224"/>
      <c r="H1001" s="220"/>
    </row>
    <row r="1002" spans="1:8" ht="15" customHeight="1">
      <c r="A1002" s="207"/>
      <c r="B1002" s="208"/>
      <c r="C1002" s="208"/>
      <c r="D1002" s="210"/>
      <c r="G1002" s="224"/>
      <c r="H1002" s="220"/>
    </row>
    <row r="1003" spans="1:8" ht="17.25" customHeight="1">
      <c r="A1003" s="200"/>
      <c r="B1003" s="248">
        <v>5200</v>
      </c>
      <c r="C1003" s="248"/>
      <c r="D1003" s="248"/>
      <c r="E1003" s="418" t="s">
        <v>1838</v>
      </c>
      <c r="F1003" s="418"/>
      <c r="G1003" s="418"/>
      <c r="H1003" s="202"/>
    </row>
    <row r="1004" spans="1:8" ht="40.5" customHeight="1">
      <c r="A1004" s="203"/>
      <c r="B1004" s="204"/>
      <c r="C1004" s="204"/>
      <c r="D1004" s="204"/>
      <c r="E1004" s="429" t="s">
        <v>1839</v>
      </c>
      <c r="F1004" s="429"/>
      <c r="G1004" s="429"/>
      <c r="H1004" s="205"/>
    </row>
    <row r="1005" spans="1:8" ht="17.25" customHeight="1">
      <c r="A1005" s="207"/>
      <c r="B1005" s="208"/>
      <c r="C1005" s="208">
        <v>5210</v>
      </c>
      <c r="D1005" s="208"/>
      <c r="E1005" s="419" t="s">
        <v>1840</v>
      </c>
      <c r="F1005" s="419"/>
      <c r="G1005" s="419"/>
      <c r="H1005" s="209"/>
    </row>
    <row r="1006" spans="1:8" ht="37.5" customHeight="1">
      <c r="A1006" s="207"/>
      <c r="B1006" s="208"/>
      <c r="C1006" s="208"/>
      <c r="D1006" s="210">
        <v>5211</v>
      </c>
      <c r="E1006" s="430" t="s">
        <v>1841</v>
      </c>
      <c r="F1006" s="430"/>
      <c r="G1006" s="430"/>
      <c r="H1006" s="211"/>
    </row>
    <row r="1007" spans="1:8" ht="15" customHeight="1">
      <c r="A1007" s="207"/>
      <c r="B1007" s="208"/>
      <c r="C1007" s="208"/>
      <c r="D1007" s="210"/>
      <c r="E1007" s="219" t="s">
        <v>1831</v>
      </c>
      <c r="F1007" s="219" t="s">
        <v>1797</v>
      </c>
      <c r="G1007" s="219" t="s">
        <v>1833</v>
      </c>
      <c r="H1007" s="220"/>
    </row>
    <row r="1008" spans="1:8" ht="15" customHeight="1">
      <c r="A1008" s="207"/>
      <c r="B1008" s="208"/>
      <c r="C1008" s="208"/>
      <c r="D1008" s="210"/>
      <c r="E1008" s="219" t="s">
        <v>1842</v>
      </c>
      <c r="F1008" s="219" t="s">
        <v>1806</v>
      </c>
      <c r="G1008" s="219" t="s">
        <v>1835</v>
      </c>
      <c r="H1008" s="220"/>
    </row>
    <row r="1009" spans="1:8" ht="15" customHeight="1">
      <c r="A1009" s="207"/>
      <c r="B1009" s="208"/>
      <c r="C1009" s="208"/>
      <c r="D1009" s="210"/>
      <c r="E1009" s="219" t="s">
        <v>1843</v>
      </c>
      <c r="F1009" s="219" t="s">
        <v>1794</v>
      </c>
      <c r="G1009" s="219" t="s">
        <v>1844</v>
      </c>
      <c r="H1009" s="220"/>
    </row>
    <row r="1010" spans="1:8" ht="15" customHeight="1">
      <c r="A1010" s="207"/>
      <c r="B1010" s="208"/>
      <c r="C1010" s="208"/>
      <c r="D1010" s="210"/>
      <c r="E1010" s="231" t="s">
        <v>1845</v>
      </c>
      <c r="F1010" s="231" t="s">
        <v>1846</v>
      </c>
      <c r="G1010" s="231"/>
      <c r="H1010" s="211"/>
    </row>
    <row r="1011" spans="1:8" ht="17.25" customHeight="1">
      <c r="A1011" s="207"/>
      <c r="B1011" s="208"/>
      <c r="C1011" s="208">
        <v>5220</v>
      </c>
      <c r="D1011" s="208"/>
      <c r="E1011" s="419" t="s">
        <v>1847</v>
      </c>
      <c r="F1011" s="419"/>
      <c r="G1011" s="419"/>
      <c r="H1011" s="209"/>
    </row>
    <row r="1012" spans="1:8" ht="27.75" customHeight="1">
      <c r="A1012" s="207"/>
      <c r="B1012" s="208"/>
      <c r="C1012" s="208"/>
      <c r="D1012" s="210">
        <v>5221</v>
      </c>
      <c r="E1012" s="430" t="s">
        <v>1848</v>
      </c>
      <c r="F1012" s="430"/>
      <c r="G1012" s="430"/>
      <c r="H1012" s="211"/>
    </row>
    <row r="1013" spans="1:8" ht="17.25" customHeight="1">
      <c r="A1013" s="207"/>
      <c r="B1013" s="208"/>
      <c r="C1013" s="208">
        <v>5230</v>
      </c>
      <c r="D1013" s="208"/>
      <c r="E1013" s="419" t="s">
        <v>1849</v>
      </c>
      <c r="F1013" s="419"/>
      <c r="G1013" s="419"/>
      <c r="H1013" s="209"/>
    </row>
    <row r="1014" spans="1:8" ht="40.5" customHeight="1">
      <c r="A1014" s="207"/>
      <c r="B1014" s="208"/>
      <c r="C1014" s="208"/>
      <c r="D1014" s="210">
        <v>5231</v>
      </c>
      <c r="E1014" s="430" t="s">
        <v>1850</v>
      </c>
      <c r="F1014" s="430"/>
      <c r="G1014" s="430"/>
      <c r="H1014" s="211"/>
    </row>
    <row r="1015" spans="1:8" ht="17.25" customHeight="1">
      <c r="A1015" s="207"/>
      <c r="B1015" s="208"/>
      <c r="C1015" s="208">
        <v>5290</v>
      </c>
      <c r="D1015" s="208"/>
      <c r="E1015" s="419" t="s">
        <v>1851</v>
      </c>
      <c r="F1015" s="419"/>
      <c r="G1015" s="419"/>
      <c r="H1015" s="209"/>
    </row>
    <row r="1016" spans="1:8" ht="50.25" customHeight="1">
      <c r="A1016" s="207"/>
      <c r="B1016" s="208"/>
      <c r="C1016" s="208"/>
      <c r="D1016" s="210">
        <v>5291</v>
      </c>
      <c r="E1016" s="430" t="s">
        <v>1852</v>
      </c>
      <c r="F1016" s="430"/>
      <c r="G1016" s="430"/>
      <c r="H1016" s="211"/>
    </row>
    <row r="1017" spans="1:8" ht="17.25" customHeight="1">
      <c r="A1017" s="200"/>
      <c r="B1017" s="201">
        <v>5300</v>
      </c>
      <c r="C1017" s="201"/>
      <c r="D1017" s="201"/>
      <c r="E1017" s="418" t="s">
        <v>1853</v>
      </c>
      <c r="F1017" s="418"/>
      <c r="G1017" s="418"/>
      <c r="H1017" s="202"/>
    </row>
    <row r="1018" spans="1:8" ht="39" customHeight="1">
      <c r="A1018" s="203"/>
      <c r="B1018" s="204"/>
      <c r="C1018" s="204"/>
      <c r="D1018" s="204"/>
      <c r="E1018" s="429" t="s">
        <v>1854</v>
      </c>
      <c r="F1018" s="429"/>
      <c r="G1018" s="429"/>
      <c r="H1018" s="205"/>
    </row>
    <row r="1019" spans="1:8" ht="17.25" customHeight="1">
      <c r="A1019" s="207"/>
      <c r="B1019" s="208"/>
      <c r="C1019" s="208">
        <v>5310</v>
      </c>
      <c r="D1019" s="208"/>
      <c r="E1019" s="419" t="s">
        <v>1855</v>
      </c>
      <c r="F1019" s="419"/>
      <c r="G1019" s="419"/>
      <c r="H1019" s="209"/>
    </row>
    <row r="1020" spans="1:8" ht="88.5" customHeight="1">
      <c r="A1020" s="207"/>
      <c r="B1020" s="208"/>
      <c r="C1020" s="208"/>
      <c r="D1020" s="210">
        <v>5311</v>
      </c>
      <c r="E1020" s="430" t="s">
        <v>1856</v>
      </c>
      <c r="F1020" s="430"/>
      <c r="G1020" s="430"/>
      <c r="H1020" s="211"/>
    </row>
    <row r="1021" spans="1:8" ht="15" customHeight="1">
      <c r="A1021" s="207"/>
      <c r="B1021" s="208"/>
      <c r="C1021" s="208"/>
      <c r="D1021" s="210"/>
      <c r="E1021" s="219" t="s">
        <v>1857</v>
      </c>
      <c r="F1021" s="219" t="s">
        <v>1858</v>
      </c>
      <c r="G1021" s="219" t="s">
        <v>1859</v>
      </c>
      <c r="H1021" s="220"/>
    </row>
    <row r="1022" spans="1:8" ht="24" customHeight="1">
      <c r="A1022" s="207"/>
      <c r="B1022" s="208"/>
      <c r="C1022" s="208"/>
      <c r="D1022" s="210"/>
      <c r="E1022" s="219" t="s">
        <v>1860</v>
      </c>
      <c r="F1022" s="219" t="s">
        <v>1861</v>
      </c>
      <c r="G1022" s="219" t="s">
        <v>1862</v>
      </c>
      <c r="H1022" s="220"/>
    </row>
    <row r="1023" spans="1:8" ht="15" customHeight="1">
      <c r="A1023" s="207"/>
      <c r="B1023" s="208"/>
      <c r="C1023" s="208"/>
      <c r="D1023" s="210"/>
      <c r="E1023" s="219" t="s">
        <v>1863</v>
      </c>
      <c r="F1023" s="219" t="s">
        <v>1864</v>
      </c>
      <c r="G1023" s="219" t="s">
        <v>1865</v>
      </c>
      <c r="H1023" s="220"/>
    </row>
    <row r="1024" spans="1:8" ht="15" customHeight="1">
      <c r="A1024" s="207"/>
      <c r="B1024" s="208"/>
      <c r="C1024" s="208"/>
      <c r="D1024" s="210"/>
      <c r="E1024" s="219" t="s">
        <v>1866</v>
      </c>
      <c r="F1024" s="219" t="s">
        <v>1867</v>
      </c>
      <c r="G1024" s="219" t="s">
        <v>1868</v>
      </c>
      <c r="H1024" s="220"/>
    </row>
    <row r="1025" spans="1:8" ht="15" customHeight="1">
      <c r="A1025" s="207"/>
      <c r="B1025" s="208"/>
      <c r="C1025" s="208"/>
      <c r="D1025" s="210"/>
      <c r="E1025" s="219" t="s">
        <v>1869</v>
      </c>
      <c r="F1025" s="219" t="s">
        <v>1870</v>
      </c>
      <c r="G1025" s="219" t="s">
        <v>1871</v>
      </c>
      <c r="H1025" s="220"/>
    </row>
    <row r="1026" spans="1:8" ht="15" customHeight="1">
      <c r="A1026" s="207"/>
      <c r="B1026" s="208"/>
      <c r="C1026" s="208"/>
      <c r="D1026" s="210"/>
      <c r="E1026" s="219" t="s">
        <v>1872</v>
      </c>
      <c r="F1026" s="219" t="s">
        <v>1873</v>
      </c>
      <c r="G1026" s="219" t="s">
        <v>1874</v>
      </c>
      <c r="H1026" s="220"/>
    </row>
    <row r="1027" spans="1:8" ht="15" customHeight="1">
      <c r="A1027" s="207"/>
      <c r="B1027" s="208"/>
      <c r="C1027" s="208"/>
      <c r="D1027" s="210"/>
      <c r="E1027" s="219" t="s">
        <v>1875</v>
      </c>
      <c r="F1027" s="219" t="s">
        <v>1876</v>
      </c>
      <c r="G1027" s="219" t="s">
        <v>1877</v>
      </c>
      <c r="H1027" s="220"/>
    </row>
    <row r="1028" spans="1:8" ht="15" customHeight="1">
      <c r="A1028" s="207"/>
      <c r="B1028" s="208"/>
      <c r="C1028" s="208"/>
      <c r="D1028" s="210"/>
      <c r="E1028" s="219" t="s">
        <v>1878</v>
      </c>
      <c r="F1028" s="219" t="s">
        <v>1879</v>
      </c>
      <c r="G1028" s="219" t="s">
        <v>1880</v>
      </c>
      <c r="H1028" s="220"/>
    </row>
    <row r="1029" spans="1:8" ht="15" customHeight="1">
      <c r="A1029" s="207"/>
      <c r="B1029" s="208"/>
      <c r="C1029" s="208"/>
      <c r="D1029" s="210"/>
      <c r="E1029" s="219" t="s">
        <v>1881</v>
      </c>
      <c r="F1029" s="219" t="s">
        <v>1882</v>
      </c>
      <c r="G1029" s="219" t="s">
        <v>1883</v>
      </c>
      <c r="H1029" s="220"/>
    </row>
    <row r="1030" spans="1:8" ht="15" customHeight="1">
      <c r="A1030" s="207"/>
      <c r="B1030" s="208"/>
      <c r="C1030" s="208"/>
      <c r="D1030" s="210"/>
      <c r="E1030" s="219" t="s">
        <v>1884</v>
      </c>
      <c r="F1030" s="219" t="s">
        <v>761</v>
      </c>
      <c r="G1030" s="219" t="s">
        <v>1885</v>
      </c>
      <c r="H1030" s="220"/>
    </row>
    <row r="1031" spans="1:8" ht="15" customHeight="1">
      <c r="A1031" s="207"/>
      <c r="B1031" s="208"/>
      <c r="C1031" s="208"/>
      <c r="D1031" s="210"/>
      <c r="E1031" s="219" t="s">
        <v>1886</v>
      </c>
      <c r="F1031" s="219" t="s">
        <v>1887</v>
      </c>
      <c r="G1031" s="219" t="s">
        <v>1888</v>
      </c>
      <c r="H1031" s="220"/>
    </row>
    <row r="1032" spans="1:8" ht="17.25" customHeight="1">
      <c r="A1032" s="207"/>
      <c r="B1032" s="208"/>
      <c r="C1032" s="208">
        <v>5320</v>
      </c>
      <c r="D1032" s="208"/>
      <c r="E1032" s="419" t="s">
        <v>1889</v>
      </c>
      <c r="F1032" s="419"/>
      <c r="G1032" s="419"/>
      <c r="H1032" s="209"/>
    </row>
    <row r="1033" spans="1:8" s="188" customFormat="1" ht="52.5" customHeight="1">
      <c r="A1033" s="207"/>
      <c r="B1033" s="208"/>
      <c r="C1033" s="208"/>
      <c r="D1033" s="214">
        <v>5321</v>
      </c>
      <c r="E1033" s="447" t="s">
        <v>1890</v>
      </c>
      <c r="F1033" s="447"/>
      <c r="G1033" s="447"/>
      <c r="H1033" s="211"/>
    </row>
    <row r="1034" spans="1:8" s="206" customFormat="1" ht="17.25" customHeight="1">
      <c r="A1034" s="200"/>
      <c r="B1034" s="201">
        <v>5400</v>
      </c>
      <c r="C1034" s="201"/>
      <c r="D1034" s="201"/>
      <c r="E1034" s="418" t="s">
        <v>1891</v>
      </c>
      <c r="F1034" s="418"/>
      <c r="G1034" s="418"/>
      <c r="H1034" s="202"/>
    </row>
    <row r="1035" spans="1:8" ht="41.25" customHeight="1">
      <c r="A1035" s="203"/>
      <c r="B1035" s="204"/>
      <c r="C1035" s="204"/>
      <c r="D1035" s="204"/>
      <c r="E1035" s="429" t="s">
        <v>1892</v>
      </c>
      <c r="F1035" s="429"/>
      <c r="G1035" s="429"/>
      <c r="H1035" s="205"/>
    </row>
    <row r="1036" spans="1:8" ht="17.25" customHeight="1">
      <c r="A1036" s="207"/>
      <c r="B1036" s="208"/>
      <c r="C1036" s="208">
        <v>5410</v>
      </c>
      <c r="D1036" s="208"/>
      <c r="E1036" s="419" t="s">
        <v>1893</v>
      </c>
      <c r="F1036" s="419"/>
      <c r="G1036" s="419"/>
      <c r="H1036" s="209"/>
    </row>
    <row r="1037" spans="1:8" ht="38.25" customHeight="1">
      <c r="A1037" s="207"/>
      <c r="B1037" s="208"/>
      <c r="C1037" s="208"/>
      <c r="D1037" s="210">
        <v>5411</v>
      </c>
      <c r="E1037" s="430" t="s">
        <v>1894</v>
      </c>
      <c r="F1037" s="430"/>
      <c r="G1037" s="430"/>
      <c r="H1037" s="211"/>
    </row>
    <row r="1038" spans="1:8" ht="17.25" customHeight="1">
      <c r="A1038" s="207"/>
      <c r="B1038" s="208"/>
      <c r="C1038" s="208">
        <v>5420</v>
      </c>
      <c r="D1038" s="208"/>
      <c r="E1038" s="419" t="s">
        <v>1895</v>
      </c>
      <c r="F1038" s="419"/>
      <c r="G1038" s="419"/>
      <c r="H1038" s="209"/>
    </row>
    <row r="1039" spans="1:8" ht="64.5" customHeight="1">
      <c r="A1039" s="207"/>
      <c r="B1039" s="208"/>
      <c r="C1039" s="208"/>
      <c r="D1039" s="210">
        <v>5421</v>
      </c>
      <c r="E1039" s="430" t="s">
        <v>1896</v>
      </c>
      <c r="F1039" s="430"/>
      <c r="G1039" s="430"/>
      <c r="H1039" s="211"/>
    </row>
    <row r="1040" spans="1:8" ht="15" customHeight="1">
      <c r="A1040" s="207"/>
      <c r="B1040" s="208"/>
      <c r="C1040" s="208"/>
      <c r="D1040" s="210"/>
      <c r="E1040" s="219" t="s">
        <v>1897</v>
      </c>
      <c r="F1040" s="219" t="s">
        <v>1898</v>
      </c>
      <c r="G1040" s="219" t="s">
        <v>1899</v>
      </c>
      <c r="H1040" s="220"/>
    </row>
    <row r="1041" spans="1:8" ht="15" customHeight="1">
      <c r="A1041" s="207"/>
      <c r="B1041" s="208"/>
      <c r="C1041" s="208"/>
      <c r="D1041" s="210"/>
      <c r="E1041" s="219" t="s">
        <v>1900</v>
      </c>
      <c r="F1041" s="219" t="s">
        <v>1901</v>
      </c>
      <c r="G1041" s="219" t="s">
        <v>1902</v>
      </c>
      <c r="H1041" s="220"/>
    </row>
    <row r="1042" spans="1:8" ht="15" customHeight="1">
      <c r="A1042" s="207"/>
      <c r="B1042" s="208"/>
      <c r="C1042" s="208"/>
      <c r="D1042" s="210"/>
      <c r="E1042" s="219" t="s">
        <v>1903</v>
      </c>
    </row>
    <row r="1043" spans="1:8" ht="17.25" customHeight="1">
      <c r="A1043" s="207"/>
      <c r="B1043" s="208"/>
      <c r="C1043" s="208">
        <v>5430</v>
      </c>
      <c r="D1043" s="208"/>
      <c r="E1043" s="419" t="s">
        <v>1904</v>
      </c>
      <c r="F1043" s="419"/>
      <c r="G1043" s="419"/>
      <c r="H1043" s="209"/>
    </row>
    <row r="1044" spans="1:8" ht="39" customHeight="1">
      <c r="A1044" s="207"/>
      <c r="B1044" s="208"/>
      <c r="C1044" s="208"/>
      <c r="D1044" s="210">
        <v>5431</v>
      </c>
      <c r="E1044" s="430" t="s">
        <v>1905</v>
      </c>
      <c r="F1044" s="430"/>
      <c r="G1044" s="430"/>
      <c r="H1044" s="211"/>
    </row>
    <row r="1045" spans="1:8" ht="18.75" customHeight="1">
      <c r="A1045" s="207"/>
      <c r="B1045" s="208"/>
      <c r="C1045" s="208">
        <v>5440</v>
      </c>
      <c r="D1045" s="208"/>
      <c r="E1045" s="419" t="s">
        <v>1906</v>
      </c>
      <c r="F1045" s="419"/>
      <c r="G1045" s="419"/>
      <c r="H1045" s="209"/>
    </row>
    <row r="1046" spans="1:8" ht="20.25" customHeight="1">
      <c r="A1046" s="207"/>
      <c r="B1046" s="208"/>
      <c r="C1046" s="208">
        <v>5450</v>
      </c>
      <c r="D1046" s="208"/>
      <c r="E1046" s="419" t="s">
        <v>1907</v>
      </c>
      <c r="F1046" s="419"/>
      <c r="G1046" s="419"/>
      <c r="H1046" s="209"/>
    </row>
    <row r="1047" spans="1:8" ht="17.25" customHeight="1">
      <c r="A1047" s="207"/>
      <c r="B1047" s="208"/>
      <c r="C1047" s="208">
        <v>5490</v>
      </c>
      <c r="D1047" s="208"/>
      <c r="E1047" s="419" t="s">
        <v>1908</v>
      </c>
      <c r="F1047" s="419"/>
      <c r="G1047" s="419"/>
      <c r="H1047" s="209"/>
    </row>
    <row r="1048" spans="1:8" ht="28.5" customHeight="1">
      <c r="A1048" s="207"/>
      <c r="B1048" s="208"/>
      <c r="C1048" s="208"/>
      <c r="D1048" s="210">
        <v>5491</v>
      </c>
      <c r="E1048" s="430" t="s">
        <v>1909</v>
      </c>
      <c r="F1048" s="430"/>
      <c r="G1048" s="430"/>
      <c r="H1048" s="211"/>
    </row>
    <row r="1049" spans="1:8" s="206" customFormat="1" ht="17.25" customHeight="1">
      <c r="A1049" s="200"/>
      <c r="B1049" s="248">
        <v>5500</v>
      </c>
      <c r="C1049" s="248"/>
      <c r="D1049" s="248"/>
      <c r="E1049" s="418" t="s">
        <v>1910</v>
      </c>
      <c r="F1049" s="418"/>
      <c r="G1049" s="418"/>
      <c r="H1049" s="202"/>
    </row>
    <row r="1050" spans="1:8" ht="26.25" customHeight="1">
      <c r="A1050" s="203"/>
      <c r="B1050" s="204"/>
      <c r="C1050" s="204"/>
      <c r="D1050" s="204"/>
      <c r="E1050" s="429" t="s">
        <v>1911</v>
      </c>
      <c r="F1050" s="429"/>
      <c r="G1050" s="429"/>
      <c r="H1050" s="205"/>
    </row>
    <row r="1051" spans="1:8" ht="17.25" customHeight="1">
      <c r="A1051" s="207"/>
      <c r="B1051" s="208"/>
      <c r="C1051" s="208">
        <v>5510</v>
      </c>
      <c r="D1051" s="208"/>
      <c r="E1051" s="419" t="s">
        <v>1910</v>
      </c>
      <c r="F1051" s="419"/>
      <c r="G1051" s="419"/>
      <c r="H1051" s="209"/>
    </row>
    <row r="1052" spans="1:8" ht="88.5" customHeight="1">
      <c r="A1052" s="207"/>
      <c r="B1052" s="208"/>
      <c r="C1052" s="208"/>
      <c r="D1052" s="210">
        <v>5511</v>
      </c>
      <c r="E1052" s="430" t="s">
        <v>1912</v>
      </c>
      <c r="F1052" s="430"/>
      <c r="G1052" s="430"/>
      <c r="H1052" s="211"/>
    </row>
    <row r="1053" spans="1:8" ht="15" customHeight="1">
      <c r="A1053" s="207"/>
      <c r="B1053" s="208"/>
      <c r="C1053" s="208"/>
      <c r="D1053" s="210"/>
      <c r="E1053" s="219" t="s">
        <v>1913</v>
      </c>
      <c r="F1053" s="219" t="s">
        <v>1914</v>
      </c>
      <c r="G1053" s="219" t="s">
        <v>1915</v>
      </c>
      <c r="H1053" s="220"/>
    </row>
    <row r="1054" spans="1:8" ht="15" customHeight="1">
      <c r="A1054" s="207"/>
      <c r="B1054" s="208"/>
      <c r="C1054" s="208"/>
      <c r="D1054" s="210"/>
      <c r="E1054" s="219" t="s">
        <v>1916</v>
      </c>
      <c r="F1054" s="219" t="s">
        <v>1917</v>
      </c>
      <c r="G1054" s="219" t="s">
        <v>1918</v>
      </c>
      <c r="H1054" s="220"/>
    </row>
    <row r="1055" spans="1:8" ht="24" customHeight="1">
      <c r="A1055" s="207"/>
      <c r="B1055" s="208"/>
      <c r="C1055" s="208"/>
      <c r="D1055" s="210"/>
      <c r="E1055" s="219" t="s">
        <v>1919</v>
      </c>
      <c r="F1055" s="219" t="s">
        <v>1920</v>
      </c>
      <c r="G1055" s="219" t="s">
        <v>1921</v>
      </c>
      <c r="H1055" s="220"/>
    </row>
    <row r="1056" spans="1:8" ht="15" customHeight="1">
      <c r="A1056" s="207"/>
      <c r="B1056" s="208"/>
      <c r="C1056" s="208"/>
      <c r="D1056" s="210"/>
      <c r="E1056" s="219" t="s">
        <v>1922</v>
      </c>
      <c r="F1056" s="219" t="s">
        <v>1923</v>
      </c>
      <c r="G1056" s="219" t="s">
        <v>1924</v>
      </c>
      <c r="H1056" s="220"/>
    </row>
    <row r="1057" spans="1:8" ht="15" customHeight="1">
      <c r="A1057" s="207"/>
      <c r="B1057" s="208"/>
      <c r="C1057" s="208"/>
      <c r="D1057" s="210"/>
      <c r="E1057" s="219" t="s">
        <v>1925</v>
      </c>
      <c r="F1057" s="219" t="s">
        <v>1926</v>
      </c>
      <c r="G1057" s="219" t="s">
        <v>1927</v>
      </c>
      <c r="H1057" s="220"/>
    </row>
    <row r="1058" spans="1:8" ht="15" customHeight="1">
      <c r="A1058" s="207"/>
      <c r="B1058" s="208"/>
      <c r="C1058" s="208"/>
      <c r="D1058" s="210"/>
      <c r="E1058" s="219" t="s">
        <v>1928</v>
      </c>
      <c r="F1058" s="219" t="s">
        <v>1929</v>
      </c>
      <c r="G1058" s="219" t="s">
        <v>1930</v>
      </c>
      <c r="H1058" s="220"/>
    </row>
    <row r="1059" spans="1:8" ht="15" customHeight="1">
      <c r="A1059" s="207"/>
      <c r="B1059" s="208"/>
      <c r="C1059" s="208"/>
      <c r="D1059" s="210"/>
      <c r="E1059" s="219" t="s">
        <v>1931</v>
      </c>
      <c r="F1059" s="219" t="s">
        <v>1932</v>
      </c>
      <c r="G1059" s="219" t="s">
        <v>1933</v>
      </c>
      <c r="H1059" s="220"/>
    </row>
    <row r="1060" spans="1:8" ht="15" customHeight="1">
      <c r="A1060" s="207"/>
      <c r="B1060" s="208"/>
      <c r="C1060" s="208"/>
      <c r="D1060" s="210"/>
      <c r="E1060" s="219" t="s">
        <v>1934</v>
      </c>
      <c r="F1060" s="219" t="s">
        <v>1935</v>
      </c>
      <c r="G1060" s="219" t="s">
        <v>1936</v>
      </c>
      <c r="H1060" s="220"/>
    </row>
    <row r="1061" spans="1:8" ht="15" customHeight="1">
      <c r="A1061" s="207"/>
      <c r="B1061" s="208"/>
      <c r="C1061" s="208"/>
      <c r="D1061" s="210"/>
      <c r="E1061" s="219" t="s">
        <v>1937</v>
      </c>
      <c r="F1061" s="219" t="s">
        <v>1938</v>
      </c>
      <c r="G1061" s="219" t="s">
        <v>1939</v>
      </c>
      <c r="H1061" s="220"/>
    </row>
    <row r="1062" spans="1:8" ht="15" customHeight="1">
      <c r="A1062" s="207"/>
      <c r="B1062" s="208"/>
      <c r="C1062" s="208"/>
      <c r="D1062" s="210"/>
      <c r="E1062" s="219" t="s">
        <v>1940</v>
      </c>
      <c r="F1062" s="219" t="s">
        <v>1941</v>
      </c>
      <c r="G1062" s="219" t="s">
        <v>1224</v>
      </c>
      <c r="H1062" s="220"/>
    </row>
    <row r="1063" spans="1:8" ht="15" customHeight="1">
      <c r="A1063" s="207"/>
      <c r="B1063" s="208"/>
      <c r="C1063" s="208"/>
      <c r="D1063" s="210"/>
      <c r="E1063" s="219" t="s">
        <v>1942</v>
      </c>
      <c r="F1063" s="219" t="s">
        <v>1943</v>
      </c>
      <c r="G1063" s="219" t="s">
        <v>1944</v>
      </c>
      <c r="H1063" s="220"/>
    </row>
    <row r="1064" spans="1:8" ht="15" customHeight="1">
      <c r="A1064" s="207"/>
      <c r="B1064" s="208"/>
      <c r="C1064" s="208"/>
      <c r="D1064" s="210"/>
      <c r="E1064" s="219" t="s">
        <v>1945</v>
      </c>
      <c r="F1064" s="219" t="s">
        <v>1946</v>
      </c>
      <c r="G1064" s="219" t="s">
        <v>1947</v>
      </c>
      <c r="H1064" s="220"/>
    </row>
    <row r="1065" spans="1:8" ht="15" customHeight="1">
      <c r="A1065" s="207"/>
      <c r="B1065" s="208"/>
      <c r="C1065" s="208"/>
      <c r="D1065" s="210"/>
      <c r="E1065" s="219" t="s">
        <v>1948</v>
      </c>
      <c r="F1065" s="219" t="s">
        <v>1949</v>
      </c>
      <c r="G1065" s="219" t="s">
        <v>1950</v>
      </c>
      <c r="H1065" s="220"/>
    </row>
    <row r="1066" spans="1:8" ht="15" customHeight="1">
      <c r="A1066" s="207"/>
      <c r="B1066" s="208"/>
      <c r="C1066" s="208"/>
      <c r="D1066" s="210"/>
      <c r="E1066" s="219" t="s">
        <v>1951</v>
      </c>
      <c r="G1066" s="225"/>
      <c r="H1066" s="226"/>
    </row>
    <row r="1067" spans="1:8" ht="39" customHeight="1">
      <c r="A1067" s="207"/>
      <c r="B1067" s="208"/>
      <c r="C1067" s="208"/>
      <c r="D1067" s="210">
        <v>5512</v>
      </c>
      <c r="E1067" s="425" t="s">
        <v>1952</v>
      </c>
      <c r="F1067" s="430"/>
      <c r="G1067" s="430"/>
      <c r="H1067" s="211"/>
    </row>
    <row r="1068" spans="1:8" ht="15" customHeight="1">
      <c r="A1068" s="207"/>
      <c r="B1068" s="208"/>
      <c r="C1068" s="208"/>
      <c r="D1068" s="210"/>
      <c r="E1068" s="219" t="s">
        <v>1953</v>
      </c>
      <c r="F1068" s="219" t="s">
        <v>1954</v>
      </c>
      <c r="G1068" s="219" t="s">
        <v>1955</v>
      </c>
      <c r="H1068" s="220"/>
    </row>
    <row r="1069" spans="1:8" ht="15" customHeight="1">
      <c r="A1069" s="207"/>
      <c r="B1069" s="208"/>
      <c r="C1069" s="208"/>
      <c r="D1069" s="210"/>
      <c r="E1069" s="219" t="s">
        <v>1956</v>
      </c>
      <c r="F1069" s="219" t="s">
        <v>1957</v>
      </c>
      <c r="G1069" s="219" t="s">
        <v>1958</v>
      </c>
      <c r="H1069" s="220"/>
    </row>
    <row r="1070" spans="1:8" ht="15" customHeight="1">
      <c r="A1070" s="207"/>
      <c r="B1070" s="208"/>
      <c r="C1070" s="208"/>
      <c r="D1070" s="210"/>
      <c r="E1070" s="219" t="s">
        <v>1959</v>
      </c>
      <c r="F1070" s="186"/>
      <c r="G1070" s="225"/>
      <c r="H1070" s="226"/>
    </row>
    <row r="1071" spans="1:8" ht="17.25" customHeight="1">
      <c r="A1071" s="200"/>
      <c r="B1071" s="248">
        <v>5600</v>
      </c>
      <c r="C1071" s="248"/>
      <c r="D1071" s="248"/>
      <c r="E1071" s="418" t="s">
        <v>1960</v>
      </c>
      <c r="F1071" s="418"/>
      <c r="G1071" s="418"/>
      <c r="H1071" s="202"/>
    </row>
    <row r="1072" spans="1:8" ht="63" customHeight="1">
      <c r="A1072" s="203"/>
      <c r="B1072" s="204"/>
      <c r="C1072" s="204"/>
      <c r="D1072" s="204"/>
      <c r="E1072" s="429" t="s">
        <v>1961</v>
      </c>
      <c r="F1072" s="429"/>
      <c r="G1072" s="429"/>
      <c r="H1072" s="205"/>
    </row>
    <row r="1073" spans="1:8" ht="17.25" customHeight="1">
      <c r="A1073" s="207"/>
      <c r="B1073" s="208"/>
      <c r="C1073" s="208">
        <v>5610</v>
      </c>
      <c r="D1073" s="208"/>
      <c r="E1073" s="419" t="s">
        <v>1962</v>
      </c>
      <c r="F1073" s="419"/>
      <c r="G1073" s="419"/>
      <c r="H1073" s="209"/>
    </row>
    <row r="1074" spans="1:8" ht="78" customHeight="1">
      <c r="A1074" s="207"/>
      <c r="B1074" s="208"/>
      <c r="C1074" s="208"/>
      <c r="D1074" s="210">
        <v>5611</v>
      </c>
      <c r="E1074" s="430" t="s">
        <v>1963</v>
      </c>
      <c r="F1074" s="430"/>
      <c r="G1074" s="430"/>
      <c r="H1074" s="211"/>
    </row>
    <row r="1075" spans="1:8" ht="17.25" customHeight="1">
      <c r="A1075" s="207"/>
      <c r="B1075" s="208"/>
      <c r="C1075" s="208">
        <v>5620</v>
      </c>
      <c r="D1075" s="208"/>
      <c r="E1075" s="419" t="s">
        <v>1964</v>
      </c>
      <c r="F1075" s="419"/>
      <c r="G1075" s="419"/>
      <c r="H1075" s="209"/>
    </row>
    <row r="1076" spans="1:8" ht="52.5" customHeight="1">
      <c r="A1076" s="207"/>
      <c r="B1076" s="208"/>
      <c r="C1076" s="208"/>
      <c r="D1076" s="210">
        <v>5621</v>
      </c>
      <c r="E1076" s="430" t="s">
        <v>1965</v>
      </c>
      <c r="F1076" s="430"/>
      <c r="G1076" s="430"/>
      <c r="H1076" s="211"/>
    </row>
    <row r="1077" spans="1:8" ht="17.25" customHeight="1">
      <c r="A1077" s="207"/>
      <c r="B1077" s="208"/>
      <c r="C1077" s="208">
        <v>5630</v>
      </c>
      <c r="D1077" s="208"/>
      <c r="E1077" s="419" t="s">
        <v>1966</v>
      </c>
      <c r="F1077" s="419"/>
      <c r="G1077" s="419"/>
      <c r="H1077" s="209"/>
    </row>
    <row r="1078" spans="1:8" s="206" customFormat="1" ht="51" customHeight="1">
      <c r="A1078" s="207"/>
      <c r="B1078" s="208"/>
      <c r="C1078" s="208"/>
      <c r="D1078" s="210">
        <v>5631</v>
      </c>
      <c r="E1078" s="430" t="s">
        <v>1967</v>
      </c>
      <c r="F1078" s="430"/>
      <c r="G1078" s="430"/>
      <c r="H1078" s="211"/>
    </row>
    <row r="1079" spans="1:8" ht="17.25" customHeight="1">
      <c r="A1079" s="207"/>
      <c r="B1079" s="208"/>
      <c r="C1079" s="208">
        <v>5640</v>
      </c>
      <c r="D1079" s="208"/>
      <c r="E1079" s="419" t="s">
        <v>1968</v>
      </c>
      <c r="F1079" s="419"/>
      <c r="G1079" s="419"/>
      <c r="H1079" s="209"/>
    </row>
    <row r="1080" spans="1:8" ht="78.75" customHeight="1">
      <c r="A1080" s="207"/>
      <c r="B1080" s="208"/>
      <c r="C1080" s="208"/>
      <c r="D1080" s="210">
        <v>5641</v>
      </c>
      <c r="E1080" s="430" t="s">
        <v>1969</v>
      </c>
      <c r="F1080" s="430"/>
      <c r="G1080" s="430"/>
      <c r="H1080" s="211"/>
    </row>
    <row r="1081" spans="1:8" ht="17.25" customHeight="1">
      <c r="A1081" s="207"/>
      <c r="B1081" s="208"/>
      <c r="C1081" s="208">
        <v>5650</v>
      </c>
      <c r="D1081" s="208"/>
      <c r="E1081" s="419" t="s">
        <v>1970</v>
      </c>
      <c r="F1081" s="419"/>
      <c r="G1081" s="419"/>
      <c r="H1081" s="209"/>
    </row>
    <row r="1082" spans="1:8" ht="64.5" customHeight="1">
      <c r="A1082" s="207"/>
      <c r="B1082" s="208"/>
      <c r="C1082" s="208"/>
      <c r="D1082" s="210">
        <v>5651</v>
      </c>
      <c r="E1082" s="430" t="s">
        <v>1971</v>
      </c>
      <c r="F1082" s="430"/>
      <c r="G1082" s="430"/>
      <c r="H1082" s="211"/>
    </row>
    <row r="1083" spans="1:8" ht="15" customHeight="1">
      <c r="A1083" s="207"/>
      <c r="B1083" s="208"/>
      <c r="C1083" s="208"/>
      <c r="D1083" s="210"/>
      <c r="E1083" s="219" t="s">
        <v>1972</v>
      </c>
      <c r="F1083" s="219" t="s">
        <v>1973</v>
      </c>
      <c r="G1083" s="219" t="s">
        <v>1974</v>
      </c>
      <c r="H1083" s="220"/>
    </row>
    <row r="1084" spans="1:8" ht="15" customHeight="1">
      <c r="A1084" s="207"/>
      <c r="B1084" s="208"/>
      <c r="C1084" s="208"/>
      <c r="D1084" s="210"/>
      <c r="E1084" s="219" t="s">
        <v>1975</v>
      </c>
      <c r="F1084" s="219" t="s">
        <v>1845</v>
      </c>
      <c r="G1084" s="219" t="s">
        <v>1976</v>
      </c>
      <c r="H1084" s="220"/>
    </row>
    <row r="1085" spans="1:8" ht="15" customHeight="1">
      <c r="A1085" s="207"/>
      <c r="B1085" s="208"/>
      <c r="C1085" s="208"/>
      <c r="D1085" s="210"/>
      <c r="E1085" s="219" t="s">
        <v>1977</v>
      </c>
      <c r="F1085" s="219" t="s">
        <v>1978</v>
      </c>
      <c r="G1085" s="219" t="s">
        <v>1979</v>
      </c>
      <c r="H1085" s="220"/>
    </row>
    <row r="1086" spans="1:8" ht="15" customHeight="1">
      <c r="A1086" s="207"/>
      <c r="B1086" s="208"/>
      <c r="C1086" s="208"/>
      <c r="D1086" s="210"/>
      <c r="E1086" s="219" t="s">
        <v>1980</v>
      </c>
      <c r="F1086" s="219" t="s">
        <v>1981</v>
      </c>
      <c r="G1086" s="219" t="s">
        <v>1982</v>
      </c>
      <c r="H1086" s="220"/>
    </row>
    <row r="1087" spans="1:8" ht="15" customHeight="1">
      <c r="A1087" s="207"/>
      <c r="B1087" s="208"/>
      <c r="C1087" s="208"/>
      <c r="D1087" s="210"/>
      <c r="E1087" s="219" t="s">
        <v>1983</v>
      </c>
      <c r="F1087" s="219" t="s">
        <v>1984</v>
      </c>
      <c r="G1087" s="219" t="s">
        <v>1985</v>
      </c>
      <c r="H1087" s="220"/>
    </row>
    <row r="1088" spans="1:8" ht="15" customHeight="1">
      <c r="A1088" s="207"/>
      <c r="B1088" s="208"/>
      <c r="C1088" s="208"/>
      <c r="D1088" s="210"/>
      <c r="E1088" s="219" t="s">
        <v>1986</v>
      </c>
      <c r="F1088" s="219" t="s">
        <v>1987</v>
      </c>
      <c r="G1088" s="219" t="s">
        <v>1988</v>
      </c>
      <c r="H1088" s="220"/>
    </row>
    <row r="1089" spans="1:8" ht="15" customHeight="1">
      <c r="A1089" s="207"/>
      <c r="B1089" s="208"/>
      <c r="C1089" s="208"/>
      <c r="D1089" s="210"/>
      <c r="E1089" s="219" t="s">
        <v>1989</v>
      </c>
      <c r="F1089" s="219" t="s">
        <v>1990</v>
      </c>
      <c r="G1089" s="219" t="s">
        <v>1991</v>
      </c>
      <c r="H1089" s="220"/>
    </row>
    <row r="1090" spans="1:8" ht="15" customHeight="1">
      <c r="A1090" s="207"/>
      <c r="B1090" s="208"/>
      <c r="C1090" s="208"/>
      <c r="D1090" s="210"/>
      <c r="E1090" s="219" t="s">
        <v>1992</v>
      </c>
      <c r="F1090" s="219" t="s">
        <v>1993</v>
      </c>
      <c r="G1090" s="219" t="s">
        <v>1994</v>
      </c>
      <c r="H1090" s="220"/>
    </row>
    <row r="1091" spans="1:8" ht="15" customHeight="1">
      <c r="A1091" s="207"/>
      <c r="B1091" s="208"/>
      <c r="C1091" s="208"/>
      <c r="D1091" s="210"/>
      <c r="E1091" s="219" t="s">
        <v>1995</v>
      </c>
      <c r="G1091" s="260"/>
      <c r="H1091" s="261"/>
    </row>
    <row r="1092" spans="1:8" ht="17.25" customHeight="1">
      <c r="A1092" s="207"/>
      <c r="B1092" s="208"/>
      <c r="C1092" s="208">
        <v>5660</v>
      </c>
      <c r="D1092" s="208"/>
      <c r="E1092" s="419" t="s">
        <v>1996</v>
      </c>
      <c r="F1092" s="419"/>
      <c r="G1092" s="419"/>
      <c r="H1092" s="209"/>
    </row>
    <row r="1093" spans="1:8" ht="64.5" customHeight="1">
      <c r="A1093" s="207"/>
      <c r="B1093" s="208"/>
      <c r="C1093" s="208"/>
      <c r="D1093" s="210">
        <v>5661</v>
      </c>
      <c r="E1093" s="430" t="s">
        <v>1997</v>
      </c>
      <c r="F1093" s="430"/>
      <c r="G1093" s="430"/>
      <c r="H1093" s="211"/>
    </row>
    <row r="1094" spans="1:8" ht="15" customHeight="1">
      <c r="A1094" s="207"/>
      <c r="B1094" s="208"/>
      <c r="C1094" s="208"/>
      <c r="D1094" s="210"/>
      <c r="E1094" s="219" t="s">
        <v>1998</v>
      </c>
      <c r="F1094" s="219" t="s">
        <v>1999</v>
      </c>
      <c r="G1094" s="219" t="s">
        <v>2000</v>
      </c>
      <c r="H1094" s="220"/>
    </row>
    <row r="1095" spans="1:8" ht="15" customHeight="1">
      <c r="A1095" s="207"/>
      <c r="B1095" s="208"/>
      <c r="C1095" s="208"/>
      <c r="D1095" s="210"/>
      <c r="E1095" s="225" t="s">
        <v>2001</v>
      </c>
      <c r="F1095" s="219" t="s">
        <v>2002</v>
      </c>
      <c r="G1095" s="219" t="s">
        <v>2003</v>
      </c>
      <c r="H1095" s="220"/>
    </row>
    <row r="1096" spans="1:8" ht="15" customHeight="1">
      <c r="A1096" s="207"/>
      <c r="B1096" s="208"/>
      <c r="C1096" s="208"/>
      <c r="D1096" s="210"/>
      <c r="E1096" s="219" t="s">
        <v>2004</v>
      </c>
      <c r="F1096" s="219" t="s">
        <v>2005</v>
      </c>
      <c r="G1096" s="219" t="s">
        <v>2006</v>
      </c>
      <c r="H1096" s="220"/>
    </row>
    <row r="1097" spans="1:8" ht="15" customHeight="1">
      <c r="A1097" s="207"/>
      <c r="B1097" s="208"/>
      <c r="C1097" s="208"/>
      <c r="D1097" s="210"/>
      <c r="E1097" s="219" t="s">
        <v>2007</v>
      </c>
      <c r="F1097" s="219" t="s">
        <v>2008</v>
      </c>
      <c r="G1097" s="219" t="s">
        <v>2009</v>
      </c>
      <c r="H1097" s="220"/>
    </row>
    <row r="1098" spans="1:8" ht="24.75" customHeight="1">
      <c r="A1098" s="207"/>
      <c r="B1098" s="208"/>
      <c r="C1098" s="208"/>
      <c r="D1098" s="210"/>
      <c r="E1098" s="219" t="s">
        <v>2010</v>
      </c>
      <c r="F1098" s="219" t="s">
        <v>2011</v>
      </c>
      <c r="G1098" s="219" t="s">
        <v>2012</v>
      </c>
      <c r="H1098" s="220"/>
    </row>
    <row r="1099" spans="1:8" ht="17.25" customHeight="1">
      <c r="A1099" s="207"/>
      <c r="B1099" s="208"/>
      <c r="C1099" s="208">
        <v>5670</v>
      </c>
      <c r="D1099" s="208"/>
      <c r="E1099" s="419" t="s">
        <v>2013</v>
      </c>
      <c r="F1099" s="419"/>
      <c r="G1099" s="419"/>
      <c r="H1099" s="209"/>
    </row>
    <row r="1100" spans="1:8" ht="51.75" customHeight="1">
      <c r="A1100" s="207"/>
      <c r="B1100" s="208"/>
      <c r="C1100" s="208"/>
      <c r="D1100" s="210">
        <v>5671</v>
      </c>
      <c r="E1100" s="430" t="s">
        <v>2014</v>
      </c>
      <c r="F1100" s="430"/>
      <c r="G1100" s="430"/>
      <c r="H1100" s="211"/>
    </row>
    <row r="1101" spans="1:8" ht="15" customHeight="1">
      <c r="A1101" s="207"/>
      <c r="B1101" s="208"/>
      <c r="C1101" s="208"/>
      <c r="D1101" s="210"/>
      <c r="E1101" s="219" t="s">
        <v>2015</v>
      </c>
      <c r="F1101" s="219" t="s">
        <v>2016</v>
      </c>
      <c r="G1101" s="219" t="s">
        <v>2017</v>
      </c>
      <c r="H1101" s="220"/>
    </row>
    <row r="1102" spans="1:8" ht="15" customHeight="1">
      <c r="A1102" s="207"/>
      <c r="B1102" s="208"/>
      <c r="C1102" s="208"/>
      <c r="D1102" s="210"/>
      <c r="E1102" s="219" t="s">
        <v>2018</v>
      </c>
      <c r="F1102" s="219" t="s">
        <v>2019</v>
      </c>
      <c r="G1102" s="225" t="s">
        <v>2020</v>
      </c>
      <c r="H1102" s="226"/>
    </row>
    <row r="1103" spans="1:8" ht="15" customHeight="1">
      <c r="A1103" s="207"/>
      <c r="B1103" s="208"/>
      <c r="C1103" s="208"/>
      <c r="D1103" s="210"/>
      <c r="E1103" s="219" t="s">
        <v>2021</v>
      </c>
      <c r="F1103" s="219" t="s">
        <v>2022</v>
      </c>
      <c r="G1103" s="219" t="s">
        <v>2023</v>
      </c>
      <c r="H1103" s="220"/>
    </row>
    <row r="1104" spans="1:8" ht="15" customHeight="1">
      <c r="A1104" s="207"/>
      <c r="B1104" s="208"/>
      <c r="C1104" s="208"/>
      <c r="D1104" s="210"/>
      <c r="E1104" s="219" t="s">
        <v>2024</v>
      </c>
      <c r="F1104" s="219" t="s">
        <v>2025</v>
      </c>
      <c r="G1104" s="219" t="s">
        <v>2026</v>
      </c>
      <c r="H1104" s="220"/>
    </row>
    <row r="1105" spans="1:8" ht="15" customHeight="1">
      <c r="A1105" s="207"/>
      <c r="B1105" s="208"/>
      <c r="C1105" s="208"/>
      <c r="D1105" s="210"/>
      <c r="E1105" s="219" t="s">
        <v>2027</v>
      </c>
      <c r="F1105" s="219" t="s">
        <v>2028</v>
      </c>
      <c r="G1105" s="219" t="s">
        <v>2029</v>
      </c>
      <c r="H1105" s="220"/>
    </row>
    <row r="1106" spans="1:8" ht="15" customHeight="1">
      <c r="A1106" s="207"/>
      <c r="B1106" s="208"/>
      <c r="C1106" s="208"/>
      <c r="D1106" s="210"/>
      <c r="E1106" s="219" t="s">
        <v>2030</v>
      </c>
      <c r="F1106" s="219" t="s">
        <v>2031</v>
      </c>
      <c r="G1106" s="219" t="s">
        <v>2032</v>
      </c>
      <c r="H1106" s="220"/>
    </row>
    <row r="1107" spans="1:8" ht="15" customHeight="1">
      <c r="A1107" s="207"/>
      <c r="B1107" s="208"/>
      <c r="C1107" s="208"/>
      <c r="D1107" s="210"/>
      <c r="E1107" s="219" t="s">
        <v>2033</v>
      </c>
      <c r="F1107" s="219" t="s">
        <v>2034</v>
      </c>
      <c r="G1107" s="219" t="s">
        <v>2035</v>
      </c>
      <c r="H1107" s="220"/>
    </row>
    <row r="1108" spans="1:8" ht="15" customHeight="1">
      <c r="A1108" s="207"/>
      <c r="B1108" s="208"/>
      <c r="C1108" s="208"/>
      <c r="D1108" s="210"/>
      <c r="E1108" s="219" t="s">
        <v>2036</v>
      </c>
      <c r="F1108" s="219" t="s">
        <v>2037</v>
      </c>
      <c r="G1108" s="219" t="s">
        <v>2038</v>
      </c>
      <c r="H1108" s="220"/>
    </row>
    <row r="1109" spans="1:8" ht="15" customHeight="1">
      <c r="A1109" s="207"/>
      <c r="B1109" s="208"/>
      <c r="C1109" s="208"/>
      <c r="D1109" s="210"/>
      <c r="E1109" s="219" t="s">
        <v>2039</v>
      </c>
      <c r="F1109" s="219" t="s">
        <v>2040</v>
      </c>
      <c r="G1109" s="219" t="s">
        <v>2041</v>
      </c>
      <c r="H1109" s="220"/>
    </row>
    <row r="1110" spans="1:8" ht="15" customHeight="1">
      <c r="A1110" s="207"/>
      <c r="B1110" s="208"/>
      <c r="C1110" s="208"/>
      <c r="D1110" s="210"/>
      <c r="E1110" s="219" t="s">
        <v>2042</v>
      </c>
      <c r="F1110" s="219" t="s">
        <v>1304</v>
      </c>
      <c r="G1110" s="219" t="s">
        <v>2043</v>
      </c>
      <c r="H1110" s="220"/>
    </row>
    <row r="1111" spans="1:8" ht="15" customHeight="1">
      <c r="A1111" s="207"/>
      <c r="B1111" s="208"/>
      <c r="C1111" s="208"/>
      <c r="D1111" s="210"/>
      <c r="E1111" s="219" t="s">
        <v>2044</v>
      </c>
      <c r="F1111" s="219" t="s">
        <v>2045</v>
      </c>
      <c r="G1111" s="219" t="s">
        <v>2046</v>
      </c>
      <c r="H1111" s="220"/>
    </row>
    <row r="1112" spans="1:8" ht="15" customHeight="1">
      <c r="A1112" s="207"/>
      <c r="B1112" s="208"/>
      <c r="C1112" s="208"/>
      <c r="D1112" s="210"/>
      <c r="E1112" s="219" t="s">
        <v>2047</v>
      </c>
      <c r="F1112" s="219" t="s">
        <v>2048</v>
      </c>
      <c r="G1112" s="219" t="s">
        <v>2049</v>
      </c>
      <c r="H1112" s="220"/>
    </row>
    <row r="1113" spans="1:8" ht="15" customHeight="1">
      <c r="A1113" s="207"/>
      <c r="B1113" s="208"/>
      <c r="C1113" s="208"/>
      <c r="D1113" s="210"/>
      <c r="E1113" s="219" t="s">
        <v>2050</v>
      </c>
      <c r="F1113" s="219" t="s">
        <v>2051</v>
      </c>
      <c r="G1113" s="219" t="s">
        <v>2052</v>
      </c>
      <c r="H1113" s="220"/>
    </row>
    <row r="1114" spans="1:8" ht="15" customHeight="1">
      <c r="A1114" s="207"/>
      <c r="B1114" s="208"/>
      <c r="C1114" s="208"/>
      <c r="D1114" s="210"/>
      <c r="E1114" s="219" t="s">
        <v>2053</v>
      </c>
      <c r="F1114" s="219" t="s">
        <v>2054</v>
      </c>
      <c r="G1114" s="219" t="s">
        <v>2055</v>
      </c>
      <c r="H1114" s="220"/>
    </row>
    <row r="1115" spans="1:8" ht="15" customHeight="1">
      <c r="A1115" s="207"/>
      <c r="B1115" s="208"/>
      <c r="C1115" s="208"/>
      <c r="D1115" s="210"/>
      <c r="E1115" s="219" t="s">
        <v>2056</v>
      </c>
      <c r="F1115" s="219" t="s">
        <v>2057</v>
      </c>
      <c r="G1115" s="219" t="s">
        <v>2058</v>
      </c>
      <c r="H1115" s="220"/>
    </row>
    <row r="1116" spans="1:8" ht="15" customHeight="1">
      <c r="A1116" s="207"/>
      <c r="B1116" s="208"/>
      <c r="C1116" s="208"/>
      <c r="D1116" s="210"/>
      <c r="E1116" s="219" t="s">
        <v>2059</v>
      </c>
      <c r="F1116" s="243" t="s">
        <v>2060</v>
      </c>
      <c r="G1116" s="241" t="s">
        <v>2061</v>
      </c>
    </row>
    <row r="1117" spans="1:8" ht="15" customHeight="1">
      <c r="A1117" s="207"/>
      <c r="B1117" s="208"/>
      <c r="C1117" s="208"/>
      <c r="D1117" s="210"/>
      <c r="E1117" s="243" t="s">
        <v>2062</v>
      </c>
      <c r="F1117" s="241" t="s">
        <v>2063</v>
      </c>
      <c r="G1117" s="241" t="s">
        <v>2064</v>
      </c>
    </row>
    <row r="1118" spans="1:8" ht="15" customHeight="1">
      <c r="A1118" s="207"/>
      <c r="B1118" s="208"/>
      <c r="C1118" s="208"/>
      <c r="D1118" s="210"/>
      <c r="E1118" s="241" t="s">
        <v>2065</v>
      </c>
      <c r="F1118" s="241" t="s">
        <v>2066</v>
      </c>
      <c r="G1118" s="241" t="s">
        <v>2067</v>
      </c>
    </row>
    <row r="1119" spans="1:8" ht="15" customHeight="1">
      <c r="A1119" s="207"/>
      <c r="B1119" s="208"/>
      <c r="C1119" s="208"/>
      <c r="D1119" s="210"/>
      <c r="E1119" s="241" t="s">
        <v>2068</v>
      </c>
    </row>
    <row r="1120" spans="1:8" ht="51.75" customHeight="1">
      <c r="A1120" s="207"/>
      <c r="B1120" s="208"/>
      <c r="C1120" s="208"/>
      <c r="D1120" s="210">
        <v>5672</v>
      </c>
      <c r="E1120" s="425" t="s">
        <v>2069</v>
      </c>
      <c r="F1120" s="430"/>
      <c r="G1120" s="430"/>
      <c r="H1120" s="211"/>
    </row>
    <row r="1121" spans="1:8" ht="17.25" customHeight="1">
      <c r="A1121" s="207"/>
      <c r="B1121" s="208"/>
      <c r="C1121" s="208">
        <v>5690</v>
      </c>
      <c r="D1121" s="208"/>
      <c r="E1121" s="419" t="s">
        <v>2070</v>
      </c>
      <c r="F1121" s="419"/>
      <c r="G1121" s="419"/>
      <c r="H1121" s="209"/>
    </row>
    <row r="1122" spans="1:8" ht="53.25" customHeight="1">
      <c r="A1122" s="207"/>
      <c r="B1122" s="208"/>
      <c r="C1122" s="208"/>
      <c r="D1122" s="210">
        <v>5691</v>
      </c>
      <c r="E1122" s="430" t="s">
        <v>2071</v>
      </c>
      <c r="F1122" s="430"/>
      <c r="G1122" s="430"/>
      <c r="H1122" s="211"/>
    </row>
    <row r="1123" spans="1:8" ht="17.25" customHeight="1">
      <c r="A1123" s="200"/>
      <c r="B1123" s="201">
        <v>5700</v>
      </c>
      <c r="C1123" s="201"/>
      <c r="D1123" s="201"/>
      <c r="E1123" s="418" t="s">
        <v>2072</v>
      </c>
      <c r="F1123" s="418"/>
      <c r="G1123" s="418"/>
      <c r="H1123" s="202"/>
    </row>
    <row r="1124" spans="1:8" ht="27" customHeight="1">
      <c r="A1124" s="203"/>
      <c r="B1124" s="204"/>
      <c r="C1124" s="204"/>
      <c r="D1124" s="204"/>
      <c r="E1124" s="429" t="s">
        <v>2073</v>
      </c>
      <c r="F1124" s="429"/>
      <c r="G1124" s="429"/>
      <c r="H1124" s="205"/>
    </row>
    <row r="1125" spans="1:8" ht="19.5" customHeight="1">
      <c r="A1125" s="207"/>
      <c r="B1125" s="208"/>
      <c r="C1125" s="208">
        <v>5710</v>
      </c>
      <c r="D1125" s="208"/>
      <c r="E1125" s="419" t="s">
        <v>2074</v>
      </c>
      <c r="F1125" s="419"/>
      <c r="G1125" s="419"/>
      <c r="H1125" s="209"/>
    </row>
    <row r="1126" spans="1:8" s="206" customFormat="1" ht="17.25" customHeight="1">
      <c r="A1126" s="207"/>
      <c r="B1126" s="208"/>
      <c r="C1126" s="208">
        <v>5720</v>
      </c>
      <c r="D1126" s="208"/>
      <c r="E1126" s="419" t="s">
        <v>2075</v>
      </c>
      <c r="F1126" s="419"/>
      <c r="G1126" s="419"/>
      <c r="H1126" s="209"/>
    </row>
    <row r="1127" spans="1:8" ht="17.25" customHeight="1">
      <c r="A1127" s="207"/>
      <c r="B1127" s="208"/>
      <c r="C1127" s="208">
        <v>5730</v>
      </c>
      <c r="D1127" s="208"/>
      <c r="E1127" s="419" t="s">
        <v>2076</v>
      </c>
      <c r="F1127" s="419"/>
      <c r="G1127" s="419"/>
      <c r="H1127" s="209"/>
    </row>
    <row r="1128" spans="1:8" ht="18" customHeight="1">
      <c r="A1128" s="207"/>
      <c r="B1128" s="208"/>
      <c r="C1128" s="208">
        <v>5740</v>
      </c>
      <c r="D1128" s="208"/>
      <c r="E1128" s="419" t="s">
        <v>2077</v>
      </c>
      <c r="F1128" s="419"/>
      <c r="G1128" s="419"/>
      <c r="H1128" s="209"/>
    </row>
    <row r="1129" spans="1:8" ht="16.5" customHeight="1">
      <c r="A1129" s="207"/>
      <c r="B1129" s="208"/>
      <c r="C1129" s="208">
        <v>5750</v>
      </c>
      <c r="D1129" s="208"/>
      <c r="E1129" s="419" t="s">
        <v>2078</v>
      </c>
      <c r="F1129" s="419"/>
      <c r="G1129" s="419"/>
      <c r="H1129" s="209"/>
    </row>
    <row r="1130" spans="1:8" ht="17.25" customHeight="1">
      <c r="A1130" s="207"/>
      <c r="B1130" s="208"/>
      <c r="C1130" s="208">
        <v>5760</v>
      </c>
      <c r="D1130" s="208"/>
      <c r="E1130" s="419" t="s">
        <v>2079</v>
      </c>
      <c r="F1130" s="419"/>
      <c r="G1130" s="419"/>
      <c r="H1130" s="209"/>
    </row>
    <row r="1131" spans="1:8" ht="26.25" customHeight="1">
      <c r="A1131" s="207"/>
      <c r="B1131" s="208"/>
      <c r="C1131" s="208"/>
      <c r="D1131" s="210">
        <v>5761</v>
      </c>
      <c r="E1131" s="430" t="s">
        <v>2080</v>
      </c>
      <c r="F1131" s="430"/>
      <c r="G1131" s="430"/>
      <c r="H1131" s="211"/>
    </row>
    <row r="1132" spans="1:8" ht="17.25" customHeight="1">
      <c r="A1132" s="207"/>
      <c r="B1132" s="208"/>
      <c r="C1132" s="208">
        <v>5770</v>
      </c>
      <c r="D1132" s="208"/>
      <c r="E1132" s="419" t="s">
        <v>2081</v>
      </c>
      <c r="F1132" s="419"/>
      <c r="G1132" s="419"/>
      <c r="H1132" s="209"/>
    </row>
    <row r="1133" spans="1:8" ht="25.5" customHeight="1">
      <c r="A1133" s="207"/>
      <c r="B1133" s="208"/>
      <c r="C1133" s="208"/>
      <c r="D1133" s="210">
        <v>5771</v>
      </c>
      <c r="E1133" s="430" t="s">
        <v>2082</v>
      </c>
      <c r="F1133" s="430"/>
      <c r="G1133" s="430"/>
      <c r="H1133" s="211"/>
    </row>
    <row r="1134" spans="1:8" ht="17.25" hidden="1" customHeight="1">
      <c r="A1134" s="207"/>
      <c r="B1134" s="208"/>
      <c r="C1134" s="208">
        <v>5780</v>
      </c>
      <c r="D1134" s="208"/>
      <c r="E1134" s="419" t="s">
        <v>2083</v>
      </c>
      <c r="F1134" s="419"/>
      <c r="G1134" s="419"/>
      <c r="H1134" s="209"/>
    </row>
    <row r="1135" spans="1:8" ht="17.25" customHeight="1">
      <c r="A1135" s="207"/>
      <c r="B1135" s="208"/>
      <c r="C1135" s="208">
        <v>5780</v>
      </c>
      <c r="D1135" s="208"/>
      <c r="E1135" s="238" t="s">
        <v>2084</v>
      </c>
      <c r="F1135" s="238"/>
      <c r="G1135" s="238"/>
      <c r="H1135" s="209"/>
    </row>
    <row r="1136" spans="1:8" ht="17.25" customHeight="1">
      <c r="A1136" s="207"/>
      <c r="B1136" s="208"/>
      <c r="C1136" s="208"/>
      <c r="D1136" s="208">
        <v>5781</v>
      </c>
      <c r="E1136" s="425" t="s">
        <v>2085</v>
      </c>
      <c r="F1136" s="430"/>
      <c r="G1136" s="430"/>
      <c r="H1136" s="209"/>
    </row>
    <row r="1137" spans="1:8" ht="17.25" customHeight="1">
      <c r="A1137" s="207"/>
      <c r="B1137" s="208"/>
      <c r="C1137" s="208">
        <v>5790</v>
      </c>
      <c r="D1137" s="208"/>
      <c r="E1137" s="419" t="s">
        <v>2086</v>
      </c>
      <c r="F1137" s="419"/>
      <c r="G1137" s="419"/>
      <c r="H1137" s="209"/>
    </row>
    <row r="1138" spans="1:8" ht="39" customHeight="1">
      <c r="A1138" s="207"/>
      <c r="B1138" s="208"/>
      <c r="C1138" s="208"/>
      <c r="D1138" s="210">
        <v>5791</v>
      </c>
      <c r="E1138" s="430" t="s">
        <v>2087</v>
      </c>
      <c r="F1138" s="430"/>
      <c r="G1138" s="430"/>
      <c r="H1138" s="211"/>
    </row>
    <row r="1139" spans="1:8" ht="17.25" customHeight="1">
      <c r="A1139" s="200"/>
      <c r="B1139" s="201">
        <v>5800</v>
      </c>
      <c r="C1139" s="201"/>
      <c r="D1139" s="201"/>
      <c r="E1139" s="262" t="s">
        <v>2088</v>
      </c>
      <c r="F1139" s="262"/>
      <c r="G1139" s="262"/>
      <c r="H1139" s="202"/>
    </row>
    <row r="1140" spans="1:8" ht="39" customHeight="1">
      <c r="A1140" s="203"/>
      <c r="B1140" s="204"/>
      <c r="C1140" s="204"/>
      <c r="D1140" s="204"/>
      <c r="E1140" s="429" t="s">
        <v>2089</v>
      </c>
      <c r="F1140" s="429"/>
      <c r="G1140" s="429"/>
      <c r="H1140" s="205"/>
    </row>
    <row r="1141" spans="1:8" s="206" customFormat="1" ht="17.25" customHeight="1">
      <c r="A1141" s="207"/>
      <c r="B1141" s="208"/>
      <c r="C1141" s="208">
        <v>5810</v>
      </c>
      <c r="D1141" s="208"/>
      <c r="E1141" s="419" t="s">
        <v>2090</v>
      </c>
      <c r="F1141" s="419"/>
      <c r="G1141" s="419"/>
      <c r="H1141" s="209"/>
    </row>
    <row r="1142" spans="1:8" ht="27.75" customHeight="1">
      <c r="A1142" s="207"/>
      <c r="B1142" s="208"/>
      <c r="C1142" s="208"/>
      <c r="D1142" s="210">
        <v>5811</v>
      </c>
      <c r="E1142" s="430" t="s">
        <v>2091</v>
      </c>
      <c r="F1142" s="430"/>
      <c r="G1142" s="430"/>
      <c r="H1142" s="211"/>
    </row>
    <row r="1143" spans="1:8" ht="17.25" customHeight="1">
      <c r="A1143" s="207"/>
      <c r="B1143" s="208"/>
      <c r="C1143" s="208">
        <v>5820</v>
      </c>
      <c r="D1143" s="210"/>
      <c r="E1143" s="419" t="s">
        <v>2092</v>
      </c>
      <c r="F1143" s="419"/>
      <c r="G1143" s="419"/>
      <c r="H1143" s="209"/>
    </row>
    <row r="1144" spans="1:8" ht="39.75" customHeight="1">
      <c r="A1144" s="207"/>
      <c r="B1144" s="208"/>
      <c r="C1144" s="208"/>
      <c r="D1144" s="210">
        <v>5821</v>
      </c>
      <c r="E1144" s="430" t="s">
        <v>2093</v>
      </c>
      <c r="F1144" s="430"/>
      <c r="G1144" s="430"/>
      <c r="H1144" s="211"/>
    </row>
    <row r="1145" spans="1:8" ht="17.25" customHeight="1">
      <c r="A1145" s="207"/>
      <c r="B1145" s="208"/>
      <c r="C1145" s="208">
        <v>5830</v>
      </c>
      <c r="D1145" s="210"/>
      <c r="E1145" s="419" t="s">
        <v>2094</v>
      </c>
      <c r="F1145" s="419"/>
      <c r="G1145" s="419"/>
      <c r="H1145" s="209"/>
    </row>
    <row r="1146" spans="1:8" ht="39" customHeight="1">
      <c r="A1146" s="207"/>
      <c r="B1146" s="208"/>
      <c r="C1146" s="208"/>
      <c r="D1146" s="214">
        <v>5831</v>
      </c>
      <c r="E1146" s="447" t="s">
        <v>2095</v>
      </c>
      <c r="F1146" s="447"/>
      <c r="G1146" s="447"/>
      <c r="H1146" s="211"/>
    </row>
    <row r="1147" spans="1:8" ht="17.25" customHeight="1">
      <c r="A1147" s="207"/>
      <c r="B1147" s="208"/>
      <c r="C1147" s="208">
        <v>5890</v>
      </c>
      <c r="D1147" s="214"/>
      <c r="E1147" s="419" t="s">
        <v>2096</v>
      </c>
      <c r="F1147" s="419"/>
      <c r="G1147" s="419"/>
      <c r="H1147" s="209"/>
    </row>
    <row r="1148" spans="1:8" ht="27.75" customHeight="1">
      <c r="A1148" s="207"/>
      <c r="B1148" s="208"/>
      <c r="C1148" s="208"/>
      <c r="D1148" s="214">
        <v>5891</v>
      </c>
      <c r="E1148" s="447" t="s">
        <v>2097</v>
      </c>
      <c r="F1148" s="447"/>
      <c r="G1148" s="447"/>
      <c r="H1148" s="211"/>
    </row>
    <row r="1149" spans="1:8" ht="17.25" customHeight="1">
      <c r="A1149" s="201"/>
      <c r="B1149" s="201">
        <v>5900</v>
      </c>
      <c r="C1149" s="201"/>
      <c r="D1149" s="201"/>
      <c r="E1149" s="418" t="s">
        <v>2098</v>
      </c>
      <c r="F1149" s="418"/>
      <c r="G1149" s="418"/>
      <c r="H1149" s="202"/>
    </row>
    <row r="1150" spans="1:8" ht="26.25" customHeight="1">
      <c r="A1150" s="203"/>
      <c r="B1150" s="263"/>
      <c r="C1150" s="263"/>
      <c r="D1150" s="263"/>
      <c r="E1150" s="429" t="s">
        <v>2099</v>
      </c>
      <c r="F1150" s="429"/>
      <c r="G1150" s="429"/>
      <c r="H1150" s="205"/>
    </row>
    <row r="1151" spans="1:8" ht="17.25" customHeight="1">
      <c r="A1151" s="203"/>
      <c r="B1151" s="204"/>
      <c r="C1151" s="208">
        <v>5910</v>
      </c>
      <c r="D1151" s="204"/>
      <c r="E1151" s="419" t="s">
        <v>42</v>
      </c>
      <c r="F1151" s="419"/>
      <c r="G1151" s="419"/>
      <c r="H1151" s="209"/>
    </row>
    <row r="1152" spans="1:8" ht="39.75" customHeight="1">
      <c r="A1152" s="207"/>
      <c r="B1152" s="208"/>
      <c r="C1152" s="208"/>
      <c r="D1152" s="210">
        <v>5911</v>
      </c>
      <c r="E1152" s="430" t="s">
        <v>2100</v>
      </c>
      <c r="F1152" s="430"/>
      <c r="G1152" s="430"/>
      <c r="H1152" s="211"/>
    </row>
    <row r="1153" spans="1:8" s="206" customFormat="1" ht="17.25" customHeight="1">
      <c r="A1153" s="207"/>
      <c r="B1153" s="208"/>
      <c r="C1153" s="208">
        <v>5920</v>
      </c>
      <c r="D1153" s="263"/>
      <c r="E1153" s="419" t="s">
        <v>2101</v>
      </c>
      <c r="F1153" s="419"/>
      <c r="G1153" s="419"/>
      <c r="H1153" s="209"/>
    </row>
    <row r="1154" spans="1:8" ht="51.75" customHeight="1">
      <c r="A1154" s="207"/>
      <c r="B1154" s="208"/>
      <c r="C1154" s="263"/>
      <c r="D1154" s="210">
        <v>5921</v>
      </c>
      <c r="E1154" s="430" t="s">
        <v>2102</v>
      </c>
      <c r="F1154" s="430"/>
      <c r="G1154" s="430"/>
      <c r="H1154" s="211"/>
    </row>
    <row r="1155" spans="1:8" ht="17.25" customHeight="1">
      <c r="A1155" s="207"/>
      <c r="B1155" s="208"/>
      <c r="C1155" s="208">
        <v>5930</v>
      </c>
      <c r="D1155" s="263"/>
      <c r="E1155" s="419" t="s">
        <v>2103</v>
      </c>
      <c r="F1155" s="419"/>
      <c r="G1155" s="419"/>
      <c r="H1155" s="209"/>
    </row>
    <row r="1156" spans="1:8" ht="39" customHeight="1">
      <c r="A1156" s="207"/>
      <c r="B1156" s="208"/>
      <c r="C1156" s="208"/>
      <c r="D1156" s="210">
        <v>5931</v>
      </c>
      <c r="E1156" s="430" t="s">
        <v>2104</v>
      </c>
      <c r="F1156" s="430"/>
      <c r="G1156" s="430"/>
      <c r="H1156" s="211"/>
    </row>
    <row r="1157" spans="1:8" ht="17.25" customHeight="1">
      <c r="A1157" s="207"/>
      <c r="B1157" s="208"/>
      <c r="C1157" s="208">
        <v>5940</v>
      </c>
      <c r="D1157" s="208"/>
      <c r="E1157" s="419" t="s">
        <v>2105</v>
      </c>
      <c r="F1157" s="419"/>
      <c r="G1157" s="419"/>
      <c r="H1157" s="209"/>
    </row>
    <row r="1158" spans="1:8" ht="25.5" customHeight="1">
      <c r="A1158" s="207"/>
      <c r="B1158" s="208"/>
      <c r="C1158" s="208"/>
      <c r="D1158" s="210">
        <v>5941</v>
      </c>
      <c r="E1158" s="430" t="s">
        <v>2106</v>
      </c>
      <c r="F1158" s="430"/>
      <c r="G1158" s="430"/>
      <c r="H1158" s="211"/>
    </row>
    <row r="1159" spans="1:8" ht="17.25" customHeight="1">
      <c r="A1159" s="207"/>
      <c r="B1159" s="208"/>
      <c r="C1159" s="208">
        <v>5950</v>
      </c>
      <c r="D1159" s="208"/>
      <c r="E1159" s="419" t="s">
        <v>2107</v>
      </c>
      <c r="F1159" s="419"/>
      <c r="G1159" s="419"/>
      <c r="H1159" s="209"/>
    </row>
    <row r="1160" spans="1:8" ht="25.5" customHeight="1">
      <c r="A1160" s="207"/>
      <c r="B1160" s="208"/>
      <c r="C1160" s="208"/>
      <c r="D1160" s="210">
        <v>5951</v>
      </c>
      <c r="E1160" s="430" t="s">
        <v>2108</v>
      </c>
      <c r="F1160" s="430"/>
      <c r="G1160" s="430"/>
      <c r="H1160" s="211"/>
    </row>
    <row r="1161" spans="1:8" ht="17.25" customHeight="1">
      <c r="A1161" s="207"/>
      <c r="B1161" s="208"/>
      <c r="C1161" s="208">
        <v>5960</v>
      </c>
      <c r="D1161" s="208"/>
      <c r="E1161" s="419" t="s">
        <v>2109</v>
      </c>
      <c r="F1161" s="419"/>
      <c r="G1161" s="419"/>
      <c r="H1161" s="209"/>
    </row>
    <row r="1162" spans="1:8" ht="51" customHeight="1">
      <c r="A1162" s="207"/>
      <c r="B1162" s="208"/>
      <c r="C1162" s="208"/>
      <c r="D1162" s="210">
        <v>5961</v>
      </c>
      <c r="E1162" s="430" t="s">
        <v>2110</v>
      </c>
      <c r="F1162" s="430"/>
      <c r="G1162" s="430"/>
      <c r="H1162" s="211"/>
    </row>
    <row r="1163" spans="1:8" ht="17.25" customHeight="1">
      <c r="A1163" s="207"/>
      <c r="B1163" s="208"/>
      <c r="C1163" s="208">
        <v>5970</v>
      </c>
      <c r="D1163" s="208"/>
      <c r="E1163" s="419" t="s">
        <v>2111</v>
      </c>
      <c r="F1163" s="419"/>
      <c r="G1163" s="419"/>
      <c r="H1163" s="209"/>
    </row>
    <row r="1164" spans="1:8" ht="27" customHeight="1">
      <c r="A1164" s="207"/>
      <c r="B1164" s="208"/>
      <c r="C1164" s="208"/>
      <c r="D1164" s="210">
        <v>5971</v>
      </c>
      <c r="E1164" s="430" t="s">
        <v>2112</v>
      </c>
      <c r="F1164" s="430"/>
      <c r="G1164" s="430"/>
      <c r="H1164" s="211"/>
    </row>
    <row r="1165" spans="1:8" ht="17.25" customHeight="1">
      <c r="A1165" s="207"/>
      <c r="B1165" s="208"/>
      <c r="C1165" s="208">
        <v>5980</v>
      </c>
      <c r="D1165" s="208"/>
      <c r="E1165" s="419" t="s">
        <v>2113</v>
      </c>
      <c r="F1165" s="419"/>
      <c r="G1165" s="419"/>
      <c r="H1165" s="209"/>
    </row>
    <row r="1166" spans="1:8" s="206" customFormat="1" ht="27" customHeight="1">
      <c r="A1166" s="207"/>
      <c r="B1166" s="208"/>
      <c r="C1166" s="208"/>
      <c r="D1166" s="210">
        <v>5981</v>
      </c>
      <c r="E1166" s="430" t="s">
        <v>2114</v>
      </c>
      <c r="F1166" s="430"/>
      <c r="G1166" s="430"/>
      <c r="H1166" s="211"/>
    </row>
    <row r="1167" spans="1:8" ht="17.25" customHeight="1">
      <c r="A1167" s="207"/>
      <c r="B1167" s="208"/>
      <c r="C1167" s="208">
        <v>5990</v>
      </c>
      <c r="D1167" s="208"/>
      <c r="E1167" s="419" t="s">
        <v>2115</v>
      </c>
      <c r="F1167" s="419"/>
      <c r="G1167" s="419"/>
      <c r="H1167" s="209"/>
    </row>
    <row r="1168" spans="1:8" ht="26.25" customHeight="1">
      <c r="A1168" s="207"/>
      <c r="B1168" s="208"/>
      <c r="C1168" s="263"/>
      <c r="D1168" s="210">
        <v>5991</v>
      </c>
      <c r="E1168" s="430" t="s">
        <v>2116</v>
      </c>
      <c r="F1168" s="430"/>
      <c r="G1168" s="430"/>
      <c r="H1168" s="211"/>
    </row>
    <row r="1169" spans="1:8" ht="17.25" customHeight="1">
      <c r="A1169" s="264">
        <v>6000</v>
      </c>
      <c r="B1169" s="265"/>
      <c r="C1169" s="265"/>
      <c r="D1169" s="266"/>
      <c r="E1169" s="441" t="s">
        <v>2117</v>
      </c>
      <c r="F1169" s="441"/>
      <c r="G1169" s="442"/>
      <c r="H1169" s="202"/>
    </row>
    <row r="1170" spans="1:8" ht="17.25" customHeight="1">
      <c r="A1170" s="267"/>
      <c r="B1170" s="252">
        <v>6100</v>
      </c>
      <c r="C1170" s="252"/>
      <c r="D1170" s="252"/>
      <c r="E1170" s="443" t="s">
        <v>2118</v>
      </c>
      <c r="F1170" s="443"/>
      <c r="G1170" s="444"/>
      <c r="H1170" s="202"/>
    </row>
    <row r="1171" spans="1:8" ht="42" customHeight="1">
      <c r="A1171" s="268"/>
      <c r="B1171" s="269"/>
      <c r="C1171" s="269"/>
      <c r="D1171" s="269"/>
      <c r="E1171" s="445" t="s">
        <v>2119</v>
      </c>
      <c r="F1171" s="445"/>
      <c r="G1171" s="446"/>
      <c r="H1171" s="205"/>
    </row>
    <row r="1172" spans="1:8" ht="17.25" customHeight="1">
      <c r="A1172" s="270"/>
      <c r="B1172" s="271"/>
      <c r="C1172" s="272">
        <v>6110</v>
      </c>
      <c r="D1172" s="271"/>
      <c r="E1172" s="435" t="s">
        <v>2120</v>
      </c>
      <c r="F1172" s="435"/>
      <c r="G1172" s="436"/>
      <c r="H1172" s="209"/>
    </row>
    <row r="1173" spans="1:8" ht="39" customHeight="1">
      <c r="A1173" s="270"/>
      <c r="B1173" s="272"/>
      <c r="C1173" s="272"/>
      <c r="D1173" s="210">
        <v>6111</v>
      </c>
      <c r="E1173" s="430" t="s">
        <v>2121</v>
      </c>
      <c r="F1173" s="430"/>
      <c r="G1173" s="434"/>
      <c r="H1173" s="211"/>
    </row>
    <row r="1174" spans="1:8" ht="17.25" customHeight="1">
      <c r="A1174" s="270"/>
      <c r="B1174" s="272"/>
      <c r="C1174" s="272">
        <v>6120</v>
      </c>
      <c r="D1174" s="272"/>
      <c r="E1174" s="435" t="s">
        <v>2122</v>
      </c>
      <c r="F1174" s="435"/>
      <c r="G1174" s="436"/>
      <c r="H1174" s="209"/>
    </row>
    <row r="1175" spans="1:8" ht="52.5" customHeight="1">
      <c r="A1175" s="270"/>
      <c r="B1175" s="272"/>
      <c r="C1175" s="272"/>
      <c r="D1175" s="210">
        <v>6121</v>
      </c>
      <c r="E1175" s="430" t="s">
        <v>2123</v>
      </c>
      <c r="F1175" s="430"/>
      <c r="G1175" s="434"/>
      <c r="H1175" s="211"/>
    </row>
    <row r="1176" spans="1:8" ht="17.25" customHeight="1">
      <c r="A1176" s="270"/>
      <c r="B1176" s="272"/>
      <c r="C1176" s="272">
        <v>6130</v>
      </c>
      <c r="D1176" s="272"/>
      <c r="E1176" s="435" t="s">
        <v>2124</v>
      </c>
      <c r="F1176" s="435"/>
      <c r="G1176" s="436"/>
      <c r="H1176" s="209"/>
    </row>
    <row r="1177" spans="1:8" ht="53.25" customHeight="1">
      <c r="A1177" s="270"/>
      <c r="B1177" s="272"/>
      <c r="C1177" s="272"/>
      <c r="D1177" s="210">
        <v>6131</v>
      </c>
      <c r="E1177" s="430" t="s">
        <v>2125</v>
      </c>
      <c r="F1177" s="430"/>
      <c r="G1177" s="434"/>
      <c r="H1177" s="211"/>
    </row>
    <row r="1178" spans="1:8" ht="17.25" customHeight="1">
      <c r="A1178" s="270"/>
      <c r="B1178" s="272"/>
      <c r="C1178" s="273">
        <v>6140</v>
      </c>
      <c r="D1178" s="274"/>
      <c r="E1178" s="437" t="s">
        <v>2126</v>
      </c>
      <c r="F1178" s="437"/>
      <c r="G1178" s="438"/>
      <c r="H1178" s="209"/>
    </row>
    <row r="1179" spans="1:8" ht="65.25" customHeight="1">
      <c r="A1179" s="270"/>
      <c r="B1179" s="272"/>
      <c r="C1179" s="275"/>
      <c r="D1179" s="276">
        <v>6141</v>
      </c>
      <c r="E1179" s="439" t="s">
        <v>2127</v>
      </c>
      <c r="F1179" s="439"/>
      <c r="G1179" s="440"/>
      <c r="H1179" s="211"/>
    </row>
    <row r="1180" spans="1:8" ht="17.25" customHeight="1">
      <c r="A1180" s="270"/>
      <c r="B1180" s="272"/>
      <c r="C1180" s="272">
        <v>6150</v>
      </c>
      <c r="D1180" s="272"/>
      <c r="E1180" s="435" t="s">
        <v>2128</v>
      </c>
      <c r="F1180" s="435"/>
      <c r="G1180" s="436"/>
      <c r="H1180" s="209"/>
    </row>
    <row r="1181" spans="1:8" ht="51" customHeight="1">
      <c r="A1181" s="270"/>
      <c r="B1181" s="272"/>
      <c r="C1181" s="272"/>
      <c r="D1181" s="210">
        <v>6151</v>
      </c>
      <c r="E1181" s="430" t="s">
        <v>2129</v>
      </c>
      <c r="F1181" s="430"/>
      <c r="G1181" s="434"/>
      <c r="H1181" s="211"/>
    </row>
    <row r="1182" spans="1:8" ht="17.25" customHeight="1">
      <c r="A1182" s="270"/>
      <c r="B1182" s="272"/>
      <c r="C1182" s="272">
        <v>6160</v>
      </c>
      <c r="D1182" s="272"/>
      <c r="E1182" s="435" t="s">
        <v>2130</v>
      </c>
      <c r="F1182" s="435"/>
      <c r="G1182" s="436"/>
      <c r="H1182" s="209"/>
    </row>
    <row r="1183" spans="1:8" s="206" customFormat="1" ht="51.75" customHeight="1">
      <c r="A1183" s="270"/>
      <c r="B1183" s="272"/>
      <c r="C1183" s="272"/>
      <c r="D1183" s="210">
        <v>6161</v>
      </c>
      <c r="E1183" s="430" t="s">
        <v>2131</v>
      </c>
      <c r="F1183" s="430"/>
      <c r="G1183" s="434"/>
      <c r="H1183" s="211"/>
    </row>
    <row r="1184" spans="1:8" ht="17.25" customHeight="1">
      <c r="A1184" s="270"/>
      <c r="B1184" s="272"/>
      <c r="C1184" s="273">
        <v>6170</v>
      </c>
      <c r="D1184" s="274"/>
      <c r="E1184" s="437" t="s">
        <v>2132</v>
      </c>
      <c r="F1184" s="437"/>
      <c r="G1184" s="438"/>
      <c r="H1184" s="209"/>
    </row>
    <row r="1185" spans="1:8" ht="39.75" customHeight="1">
      <c r="A1185" s="270"/>
      <c r="B1185" s="272"/>
      <c r="C1185" s="275"/>
      <c r="D1185" s="276">
        <v>6171</v>
      </c>
      <c r="E1185" s="439" t="s">
        <v>2133</v>
      </c>
      <c r="F1185" s="439"/>
      <c r="G1185" s="440"/>
      <c r="H1185" s="211"/>
    </row>
    <row r="1186" spans="1:8" ht="17.25" customHeight="1">
      <c r="A1186" s="270"/>
      <c r="B1186" s="272"/>
      <c r="C1186" s="272">
        <v>6190</v>
      </c>
      <c r="D1186" s="272"/>
      <c r="E1186" s="435" t="s">
        <v>2134</v>
      </c>
      <c r="F1186" s="435"/>
      <c r="G1186" s="436"/>
      <c r="H1186" s="209"/>
    </row>
    <row r="1187" spans="1:8" ht="65.25" customHeight="1">
      <c r="A1187" s="277"/>
      <c r="B1187" s="278"/>
      <c r="C1187" s="279"/>
      <c r="D1187" s="280">
        <v>6191</v>
      </c>
      <c r="E1187" s="432" t="s">
        <v>2135</v>
      </c>
      <c r="F1187" s="432"/>
      <c r="G1187" s="433"/>
      <c r="H1187" s="211"/>
    </row>
    <row r="1188" spans="1:8" ht="17.25" customHeight="1">
      <c r="A1188" s="200"/>
      <c r="B1188" s="201">
        <v>6200</v>
      </c>
      <c r="C1188" s="201"/>
      <c r="D1188" s="201"/>
      <c r="E1188" s="418" t="s">
        <v>2136</v>
      </c>
      <c r="F1188" s="418"/>
      <c r="G1188" s="418"/>
      <c r="H1188" s="202"/>
    </row>
    <row r="1189" spans="1:8" ht="27.75" customHeight="1">
      <c r="A1189" s="203"/>
      <c r="B1189" s="249"/>
      <c r="C1189" s="249"/>
      <c r="D1189" s="249"/>
      <c r="E1189" s="429" t="s">
        <v>2137</v>
      </c>
      <c r="F1189" s="429"/>
      <c r="G1189" s="429"/>
      <c r="H1189" s="205"/>
    </row>
    <row r="1190" spans="1:8" ht="17.25" customHeight="1">
      <c r="A1190" s="207"/>
      <c r="B1190" s="263"/>
      <c r="C1190" s="208">
        <v>6210</v>
      </c>
      <c r="D1190" s="263"/>
      <c r="E1190" s="419" t="s">
        <v>2120</v>
      </c>
      <c r="F1190" s="419"/>
      <c r="G1190" s="419"/>
      <c r="H1190" s="209"/>
    </row>
    <row r="1191" spans="1:8" ht="39.75" customHeight="1">
      <c r="A1191" s="207"/>
      <c r="B1191" s="208"/>
      <c r="C1191" s="208"/>
      <c r="D1191" s="210">
        <v>6211</v>
      </c>
      <c r="E1191" s="430" t="s">
        <v>2121</v>
      </c>
      <c r="F1191" s="430"/>
      <c r="G1191" s="430"/>
      <c r="H1191" s="211"/>
    </row>
    <row r="1192" spans="1:8" ht="17.25" customHeight="1">
      <c r="A1192" s="207"/>
      <c r="B1192" s="208"/>
      <c r="C1192" s="208">
        <v>6220</v>
      </c>
      <c r="D1192" s="208"/>
      <c r="E1192" s="419" t="s">
        <v>2122</v>
      </c>
      <c r="F1192" s="419"/>
      <c r="G1192" s="419"/>
      <c r="H1192" s="209"/>
    </row>
    <row r="1193" spans="1:8" ht="52.5" customHeight="1">
      <c r="A1193" s="207"/>
      <c r="B1193" s="208"/>
      <c r="C1193" s="208"/>
      <c r="D1193" s="210">
        <v>6221</v>
      </c>
      <c r="E1193" s="430" t="s">
        <v>2138</v>
      </c>
      <c r="F1193" s="430"/>
      <c r="G1193" s="430"/>
      <c r="H1193" s="211"/>
    </row>
    <row r="1194" spans="1:8" ht="17.25" customHeight="1">
      <c r="A1194" s="207"/>
      <c r="B1194" s="208"/>
      <c r="C1194" s="208">
        <v>6230</v>
      </c>
      <c r="D1194" s="208"/>
      <c r="E1194" s="419" t="s">
        <v>2124</v>
      </c>
      <c r="F1194" s="419"/>
      <c r="G1194" s="419"/>
      <c r="H1194" s="209"/>
    </row>
    <row r="1195" spans="1:8" ht="53.25" customHeight="1">
      <c r="A1195" s="207"/>
      <c r="B1195" s="208"/>
      <c r="C1195" s="208"/>
      <c r="D1195" s="210">
        <v>6231</v>
      </c>
      <c r="E1195" s="430" t="s">
        <v>2139</v>
      </c>
      <c r="F1195" s="430"/>
      <c r="G1195" s="430"/>
      <c r="H1195" s="211"/>
    </row>
    <row r="1196" spans="1:8" ht="17.25" customHeight="1">
      <c r="A1196" s="207"/>
      <c r="B1196" s="208"/>
      <c r="C1196" s="208">
        <v>6240</v>
      </c>
      <c r="D1196" s="208"/>
      <c r="E1196" s="419" t="s">
        <v>2126</v>
      </c>
      <c r="F1196" s="419"/>
      <c r="G1196" s="419"/>
      <c r="H1196" s="209"/>
    </row>
    <row r="1197" spans="1:8" ht="66" customHeight="1">
      <c r="A1197" s="207"/>
      <c r="B1197" s="208"/>
      <c r="C1197" s="208"/>
      <c r="D1197" s="210">
        <v>6241</v>
      </c>
      <c r="E1197" s="430" t="s">
        <v>2140</v>
      </c>
      <c r="F1197" s="430"/>
      <c r="G1197" s="430"/>
      <c r="H1197" s="211"/>
    </row>
    <row r="1198" spans="1:8" ht="17.25" customHeight="1">
      <c r="A1198" s="207"/>
      <c r="B1198" s="208"/>
      <c r="C1198" s="208">
        <v>6250</v>
      </c>
      <c r="D1198" s="208"/>
      <c r="E1198" s="419" t="s">
        <v>2128</v>
      </c>
      <c r="F1198" s="419"/>
      <c r="G1198" s="419"/>
      <c r="H1198" s="209"/>
    </row>
    <row r="1199" spans="1:8" ht="51.75" customHeight="1">
      <c r="A1199" s="207"/>
      <c r="B1199" s="208"/>
      <c r="C1199" s="208"/>
      <c r="D1199" s="210">
        <v>6251</v>
      </c>
      <c r="E1199" s="430" t="s">
        <v>2141</v>
      </c>
      <c r="F1199" s="430"/>
      <c r="G1199" s="430"/>
      <c r="H1199" s="211"/>
    </row>
    <row r="1200" spans="1:8" ht="17.25" customHeight="1">
      <c r="A1200" s="207"/>
      <c r="B1200" s="208"/>
      <c r="C1200" s="208">
        <v>6260</v>
      </c>
      <c r="D1200" s="208"/>
      <c r="E1200" s="419" t="s">
        <v>2130</v>
      </c>
      <c r="F1200" s="419"/>
      <c r="G1200" s="419"/>
      <c r="H1200" s="209"/>
    </row>
    <row r="1201" spans="1:8" ht="52.5" customHeight="1">
      <c r="A1201" s="207"/>
      <c r="B1201" s="208"/>
      <c r="C1201" s="208"/>
      <c r="D1201" s="210">
        <v>6261</v>
      </c>
      <c r="E1201" s="430" t="s">
        <v>2142</v>
      </c>
      <c r="F1201" s="430"/>
      <c r="G1201" s="430"/>
      <c r="H1201" s="211"/>
    </row>
    <row r="1202" spans="1:8" ht="17.25" customHeight="1">
      <c r="A1202" s="207"/>
      <c r="B1202" s="208"/>
      <c r="C1202" s="208">
        <v>6270</v>
      </c>
      <c r="D1202" s="208"/>
      <c r="E1202" s="419" t="s">
        <v>2132</v>
      </c>
      <c r="F1202" s="419"/>
      <c r="G1202" s="419"/>
      <c r="H1202" s="209"/>
    </row>
    <row r="1203" spans="1:8" ht="39.75" customHeight="1">
      <c r="A1203" s="207"/>
      <c r="B1203" s="208"/>
      <c r="C1203" s="208"/>
      <c r="D1203" s="210">
        <v>6271</v>
      </c>
      <c r="E1203" s="430" t="s">
        <v>2143</v>
      </c>
      <c r="F1203" s="430"/>
      <c r="G1203" s="430"/>
      <c r="H1203" s="211"/>
    </row>
    <row r="1204" spans="1:8" ht="17.25" customHeight="1">
      <c r="A1204" s="207"/>
      <c r="B1204" s="208"/>
      <c r="C1204" s="208">
        <v>6290</v>
      </c>
      <c r="D1204" s="208"/>
      <c r="E1204" s="419" t="s">
        <v>2134</v>
      </c>
      <c r="F1204" s="419"/>
      <c r="G1204" s="419"/>
      <c r="H1204" s="209"/>
    </row>
    <row r="1205" spans="1:8" ht="65.25" customHeight="1">
      <c r="A1205" s="207"/>
      <c r="B1205" s="208"/>
      <c r="C1205" s="263"/>
      <c r="D1205" s="210">
        <v>6291</v>
      </c>
      <c r="E1205" s="430" t="s">
        <v>2144</v>
      </c>
      <c r="F1205" s="430"/>
      <c r="G1205" s="430"/>
      <c r="H1205" s="211"/>
    </row>
    <row r="1206" spans="1:8" ht="17.25" customHeight="1">
      <c r="A1206" s="200"/>
      <c r="B1206" s="201">
        <v>6300</v>
      </c>
      <c r="C1206" s="201"/>
      <c r="D1206" s="201"/>
      <c r="E1206" s="418" t="s">
        <v>2145</v>
      </c>
      <c r="F1206" s="418"/>
      <c r="G1206" s="418"/>
      <c r="H1206" s="202"/>
    </row>
    <row r="1207" spans="1:8" ht="27.75" customHeight="1">
      <c r="A1207" s="203"/>
      <c r="B1207" s="249"/>
      <c r="C1207" s="249"/>
      <c r="D1207" s="249"/>
      <c r="E1207" s="429" t="s">
        <v>2146</v>
      </c>
      <c r="F1207" s="429"/>
      <c r="G1207" s="429"/>
      <c r="H1207" s="205"/>
    </row>
    <row r="1208" spans="1:8" ht="17.25" customHeight="1">
      <c r="A1208" s="207"/>
      <c r="B1208" s="263"/>
      <c r="C1208" s="208">
        <v>6310</v>
      </c>
      <c r="D1208" s="263"/>
      <c r="E1208" s="419" t="s">
        <v>2147</v>
      </c>
      <c r="F1208" s="419"/>
      <c r="G1208" s="419"/>
      <c r="H1208" s="209"/>
    </row>
    <row r="1209" spans="1:8" ht="66" customHeight="1">
      <c r="A1209" s="207"/>
      <c r="B1209" s="208"/>
      <c r="C1209" s="208"/>
      <c r="D1209" s="210">
        <v>6311</v>
      </c>
      <c r="E1209" s="430" t="s">
        <v>2148</v>
      </c>
      <c r="F1209" s="430"/>
      <c r="G1209" s="430"/>
      <c r="H1209" s="211"/>
    </row>
    <row r="1210" spans="1:8" ht="17.25" customHeight="1">
      <c r="A1210" s="207"/>
      <c r="B1210" s="208"/>
      <c r="C1210" s="208">
        <v>6320</v>
      </c>
      <c r="D1210" s="210"/>
      <c r="E1210" s="419" t="s">
        <v>2149</v>
      </c>
      <c r="F1210" s="419"/>
      <c r="G1210" s="419"/>
      <c r="H1210" s="209"/>
    </row>
    <row r="1211" spans="1:8" s="206" customFormat="1" ht="63.75" customHeight="1">
      <c r="A1211" s="207"/>
      <c r="B1211" s="208"/>
      <c r="C1211" s="208"/>
      <c r="D1211" s="210">
        <v>6321</v>
      </c>
      <c r="E1211" s="430" t="s">
        <v>2150</v>
      </c>
      <c r="F1211" s="430"/>
      <c r="G1211" s="430"/>
      <c r="H1211" s="211"/>
    </row>
    <row r="1212" spans="1:8" ht="17.25" customHeight="1">
      <c r="A1212" s="197">
        <v>7000</v>
      </c>
      <c r="B1212" s="198"/>
      <c r="C1212" s="198"/>
      <c r="D1212" s="197"/>
      <c r="E1212" s="431" t="s">
        <v>2151</v>
      </c>
      <c r="F1212" s="431"/>
      <c r="G1212" s="431"/>
      <c r="H1212" s="202"/>
    </row>
    <row r="1213" spans="1:8" ht="16.5" customHeight="1">
      <c r="A1213" s="200"/>
      <c r="B1213" s="201">
        <v>7100</v>
      </c>
      <c r="C1213" s="201"/>
      <c r="D1213" s="201"/>
      <c r="E1213" s="418" t="s">
        <v>2152</v>
      </c>
      <c r="F1213" s="418"/>
      <c r="G1213" s="418"/>
      <c r="H1213" s="202"/>
    </row>
    <row r="1214" spans="1:8" ht="17.25" hidden="1" customHeight="1">
      <c r="A1214" s="207"/>
      <c r="B1214" s="263"/>
      <c r="C1214" s="208">
        <v>7110</v>
      </c>
      <c r="D1214" s="263"/>
      <c r="E1214" s="419" t="s">
        <v>2153</v>
      </c>
      <c r="F1214" s="419"/>
      <c r="G1214" s="419"/>
      <c r="H1214" s="209"/>
    </row>
    <row r="1215" spans="1:8" ht="17.25" hidden="1" customHeight="1">
      <c r="A1215" s="207"/>
      <c r="B1215" s="208"/>
      <c r="C1215" s="208">
        <v>7120</v>
      </c>
      <c r="D1215" s="208"/>
      <c r="E1215" s="419" t="s">
        <v>2154</v>
      </c>
      <c r="F1215" s="419"/>
      <c r="G1215" s="419"/>
      <c r="H1215" s="209"/>
    </row>
    <row r="1216" spans="1:8" ht="33" customHeight="1">
      <c r="A1216" s="207"/>
      <c r="B1216" s="208"/>
      <c r="C1216" s="208">
        <v>7110</v>
      </c>
      <c r="D1216" s="186"/>
      <c r="E1216" s="419" t="s">
        <v>2153</v>
      </c>
      <c r="F1216" s="419"/>
      <c r="G1216" s="419"/>
      <c r="H1216" s="209"/>
    </row>
    <row r="1217" spans="1:8" ht="17.25" customHeight="1">
      <c r="A1217" s="207"/>
      <c r="B1217" s="208"/>
      <c r="C1217" s="208">
        <v>7120</v>
      </c>
      <c r="D1217" s="186"/>
      <c r="E1217" s="419" t="s">
        <v>2154</v>
      </c>
      <c r="F1217" s="419"/>
      <c r="G1217" s="419"/>
      <c r="H1217" s="209"/>
    </row>
    <row r="1218" spans="1:8" ht="10.5" customHeight="1">
      <c r="A1218" s="207"/>
      <c r="B1218" s="208"/>
      <c r="C1218" s="208"/>
      <c r="D1218" s="208"/>
      <c r="E1218" s="238"/>
      <c r="F1218" s="238"/>
      <c r="G1218" s="238"/>
      <c r="H1218" s="209"/>
    </row>
    <row r="1219" spans="1:8" ht="16.5" customHeight="1">
      <c r="A1219" s="200"/>
      <c r="B1219" s="201">
        <v>7200</v>
      </c>
      <c r="C1219" s="201"/>
      <c r="D1219" s="201"/>
      <c r="E1219" s="418" t="s">
        <v>2155</v>
      </c>
      <c r="F1219" s="418"/>
      <c r="G1219" s="418"/>
      <c r="H1219" s="202"/>
    </row>
    <row r="1220" spans="1:8" ht="17.25" hidden="1" customHeight="1">
      <c r="A1220" s="203"/>
      <c r="B1220" s="249"/>
      <c r="C1220" s="249"/>
      <c r="D1220" s="249"/>
      <c r="E1220" s="429" t="s">
        <v>2156</v>
      </c>
      <c r="F1220" s="429"/>
      <c r="G1220" s="429"/>
      <c r="H1220" s="205"/>
    </row>
    <row r="1221" spans="1:8" ht="17.25" hidden="1" customHeight="1">
      <c r="A1221" s="207"/>
      <c r="B1221" s="263"/>
      <c r="C1221" s="208">
        <v>7210</v>
      </c>
      <c r="D1221" s="263"/>
      <c r="E1221" s="419" t="s">
        <v>2157</v>
      </c>
      <c r="F1221" s="419"/>
      <c r="G1221" s="419"/>
      <c r="H1221" s="209"/>
    </row>
    <row r="1222" spans="1:8" ht="17.25" hidden="1" customHeight="1">
      <c r="A1222" s="207"/>
      <c r="B1222" s="208"/>
      <c r="C1222" s="208">
        <v>7220</v>
      </c>
      <c r="D1222" s="208"/>
      <c r="E1222" s="419" t="s">
        <v>2158</v>
      </c>
      <c r="F1222" s="419"/>
      <c r="G1222" s="419"/>
      <c r="H1222" s="209"/>
    </row>
    <row r="1223" spans="1:8" ht="17.25" hidden="1" customHeight="1">
      <c r="A1223" s="207"/>
      <c r="B1223" s="208"/>
      <c r="C1223" s="208">
        <v>7230</v>
      </c>
      <c r="D1223" s="208"/>
      <c r="E1223" s="419" t="s">
        <v>2159</v>
      </c>
      <c r="F1223" s="419"/>
      <c r="G1223" s="419"/>
      <c r="H1223" s="209"/>
    </row>
    <row r="1224" spans="1:8" ht="17.25" hidden="1" customHeight="1">
      <c r="A1224" s="207"/>
      <c r="B1224" s="208"/>
      <c r="C1224" s="208">
        <v>7240</v>
      </c>
      <c r="D1224" s="208"/>
      <c r="E1224" s="419" t="s">
        <v>2160</v>
      </c>
      <c r="F1224" s="419"/>
      <c r="G1224" s="419"/>
      <c r="H1224" s="209"/>
    </row>
    <row r="1225" spans="1:8" ht="17.25" hidden="1" customHeight="1">
      <c r="A1225" s="207"/>
      <c r="B1225" s="208"/>
      <c r="C1225" s="208">
        <v>7250</v>
      </c>
      <c r="D1225" s="208"/>
      <c r="E1225" s="419" t="s">
        <v>2161</v>
      </c>
      <c r="F1225" s="419"/>
      <c r="G1225" s="419"/>
      <c r="H1225" s="209"/>
    </row>
    <row r="1226" spans="1:8" ht="17.25" hidden="1" customHeight="1">
      <c r="A1226" s="207"/>
      <c r="B1226" s="208"/>
      <c r="C1226" s="208">
        <v>7260</v>
      </c>
      <c r="D1226" s="208"/>
      <c r="E1226" s="419" t="s">
        <v>2162</v>
      </c>
      <c r="F1226" s="419"/>
      <c r="G1226" s="419"/>
      <c r="H1226" s="209"/>
    </row>
    <row r="1227" spans="1:8" ht="17.25" hidden="1" customHeight="1">
      <c r="A1227" s="207"/>
      <c r="B1227" s="208"/>
      <c r="C1227" s="208">
        <v>7270</v>
      </c>
      <c r="D1227" s="208"/>
      <c r="E1227" s="419" t="s">
        <v>2163</v>
      </c>
      <c r="F1227" s="419"/>
      <c r="G1227" s="419"/>
      <c r="H1227" s="209"/>
    </row>
    <row r="1228" spans="1:8" ht="17.25" hidden="1" customHeight="1">
      <c r="A1228" s="207"/>
      <c r="B1228" s="208"/>
      <c r="C1228" s="208">
        <v>7280</v>
      </c>
      <c r="D1228" s="208"/>
      <c r="E1228" s="419" t="s">
        <v>2164</v>
      </c>
      <c r="F1228" s="419"/>
      <c r="G1228" s="419"/>
      <c r="H1228" s="209"/>
    </row>
    <row r="1229" spans="1:8" ht="17.25" hidden="1" customHeight="1">
      <c r="A1229" s="207"/>
      <c r="B1229" s="208"/>
      <c r="C1229" s="208">
        <v>7290</v>
      </c>
      <c r="D1229" s="208"/>
      <c r="E1229" s="419" t="s">
        <v>2165</v>
      </c>
      <c r="F1229" s="419"/>
      <c r="G1229" s="419"/>
      <c r="H1229" s="209"/>
    </row>
    <row r="1230" spans="1:8" ht="17.25" customHeight="1">
      <c r="A1230" s="207"/>
      <c r="B1230" s="208"/>
      <c r="C1230" s="208"/>
      <c r="D1230" s="208"/>
      <c r="E1230" s="238"/>
      <c r="F1230" s="238"/>
      <c r="G1230" s="238"/>
      <c r="H1230" s="209"/>
    </row>
    <row r="1231" spans="1:8" ht="28.9" customHeight="1">
      <c r="A1231" s="207"/>
      <c r="B1231" s="208"/>
      <c r="C1231" s="208">
        <v>7210</v>
      </c>
      <c r="D1231" s="186"/>
      <c r="E1231" s="419" t="s">
        <v>2157</v>
      </c>
      <c r="F1231" s="419"/>
      <c r="G1231" s="419"/>
      <c r="H1231" s="209"/>
    </row>
    <row r="1232" spans="1:8" ht="26.45" customHeight="1">
      <c r="A1232" s="207"/>
      <c r="B1232" s="208"/>
      <c r="C1232" s="208">
        <v>7220</v>
      </c>
      <c r="D1232" s="186"/>
      <c r="E1232" s="419" t="s">
        <v>2158</v>
      </c>
      <c r="F1232" s="419"/>
      <c r="G1232" s="419"/>
      <c r="H1232" s="209"/>
    </row>
    <row r="1233" spans="1:8" ht="28.15" customHeight="1">
      <c r="A1233" s="207"/>
      <c r="B1233" s="208"/>
      <c r="C1233" s="208">
        <v>7230</v>
      </c>
      <c r="D1233" s="186"/>
      <c r="E1233" s="419" t="s">
        <v>2159</v>
      </c>
      <c r="F1233" s="419"/>
      <c r="G1233" s="419"/>
      <c r="H1233" s="209"/>
    </row>
    <row r="1234" spans="1:8" ht="17.25" customHeight="1">
      <c r="A1234" s="207"/>
      <c r="B1234" s="208"/>
      <c r="C1234" s="208">
        <v>7240</v>
      </c>
      <c r="D1234" s="186"/>
      <c r="E1234" s="419" t="s">
        <v>2160</v>
      </c>
      <c r="F1234" s="419"/>
      <c r="G1234" s="419"/>
      <c r="H1234" s="209"/>
    </row>
    <row r="1235" spans="1:8" ht="17.25" customHeight="1">
      <c r="A1235" s="207"/>
      <c r="B1235" s="208"/>
      <c r="C1235" s="208">
        <v>7250</v>
      </c>
      <c r="D1235" s="186"/>
      <c r="E1235" s="419" t="s">
        <v>2161</v>
      </c>
      <c r="F1235" s="419"/>
      <c r="G1235" s="419"/>
      <c r="H1235" s="209"/>
    </row>
    <row r="1236" spans="1:8" ht="17.25" customHeight="1">
      <c r="A1236" s="207"/>
      <c r="B1236" s="208"/>
      <c r="C1236" s="208">
        <v>7260</v>
      </c>
      <c r="D1236" s="186"/>
      <c r="E1236" s="419" t="s">
        <v>2162</v>
      </c>
      <c r="F1236" s="419"/>
      <c r="G1236" s="419"/>
      <c r="H1236" s="209"/>
    </row>
    <row r="1237" spans="1:8" ht="17.25" customHeight="1">
      <c r="A1237" s="207"/>
      <c r="B1237" s="208"/>
      <c r="C1237" s="208">
        <v>7270</v>
      </c>
      <c r="D1237" s="186"/>
      <c r="E1237" s="419" t="s">
        <v>2163</v>
      </c>
      <c r="F1237" s="419"/>
      <c r="G1237" s="419"/>
      <c r="H1237" s="209"/>
    </row>
    <row r="1238" spans="1:8" ht="17.25" customHeight="1">
      <c r="A1238" s="207"/>
      <c r="B1238" s="208"/>
      <c r="C1238" s="208">
        <v>7280</v>
      </c>
      <c r="D1238" s="186"/>
      <c r="E1238" s="419" t="s">
        <v>2164</v>
      </c>
      <c r="F1238" s="419"/>
      <c r="G1238" s="419"/>
      <c r="H1238" s="209"/>
    </row>
    <row r="1239" spans="1:8" ht="12" customHeight="1">
      <c r="A1239" s="207"/>
      <c r="B1239" s="208"/>
      <c r="C1239" s="208">
        <v>7290</v>
      </c>
      <c r="D1239" s="186"/>
      <c r="E1239" s="419" t="s">
        <v>2165</v>
      </c>
      <c r="F1239" s="419"/>
      <c r="G1239" s="419"/>
      <c r="H1239" s="209"/>
    </row>
    <row r="1240" spans="1:8" ht="17.25" customHeight="1">
      <c r="A1240" s="200"/>
      <c r="B1240" s="201">
        <v>7300</v>
      </c>
      <c r="C1240" s="201"/>
      <c r="D1240" s="201"/>
      <c r="E1240" s="418" t="s">
        <v>2166</v>
      </c>
      <c r="F1240" s="418"/>
      <c r="G1240" s="418"/>
      <c r="H1240" s="202"/>
    </row>
    <row r="1241" spans="1:8" ht="17.25" hidden="1" customHeight="1">
      <c r="A1241" s="203"/>
      <c r="B1241" s="249"/>
      <c r="C1241" s="249"/>
      <c r="D1241" s="249"/>
      <c r="E1241" s="429" t="s">
        <v>2167</v>
      </c>
      <c r="F1241" s="429"/>
      <c r="G1241" s="429"/>
      <c r="H1241" s="205"/>
    </row>
    <row r="1242" spans="1:8" ht="17.25" hidden="1" customHeight="1">
      <c r="A1242" s="207"/>
      <c r="B1242" s="263"/>
      <c r="C1242" s="208">
        <v>7310</v>
      </c>
      <c r="D1242" s="263"/>
      <c r="E1242" s="419" t="s">
        <v>2168</v>
      </c>
      <c r="F1242" s="419"/>
      <c r="G1242" s="419"/>
      <c r="H1242" s="209"/>
    </row>
    <row r="1243" spans="1:8" ht="17.25" hidden="1" customHeight="1">
      <c r="A1243" s="207"/>
      <c r="B1243" s="208"/>
      <c r="C1243" s="208">
        <v>7320</v>
      </c>
      <c r="D1243" s="208"/>
      <c r="E1243" s="419" t="s">
        <v>2169</v>
      </c>
      <c r="F1243" s="419"/>
      <c r="G1243" s="419"/>
      <c r="H1243" s="209"/>
    </row>
    <row r="1244" spans="1:8" ht="17.25" hidden="1" customHeight="1">
      <c r="A1244" s="207"/>
      <c r="B1244" s="208"/>
      <c r="C1244" s="208">
        <v>7330</v>
      </c>
      <c r="D1244" s="208"/>
      <c r="E1244" s="419" t="s">
        <v>2170</v>
      </c>
      <c r="F1244" s="419"/>
      <c r="G1244" s="419"/>
      <c r="H1244" s="209"/>
    </row>
    <row r="1245" spans="1:8" ht="17.25" hidden="1" customHeight="1">
      <c r="A1245" s="207"/>
      <c r="B1245" s="208"/>
      <c r="C1245" s="208">
        <v>7340</v>
      </c>
      <c r="D1245" s="208"/>
      <c r="E1245" s="419" t="s">
        <v>2171</v>
      </c>
      <c r="F1245" s="419"/>
      <c r="G1245" s="419"/>
      <c r="H1245" s="209"/>
    </row>
    <row r="1246" spans="1:8" ht="17.25" hidden="1" customHeight="1">
      <c r="A1246" s="207"/>
      <c r="B1246" s="208"/>
      <c r="C1246" s="208">
        <v>7350</v>
      </c>
      <c r="D1246" s="208"/>
      <c r="E1246" s="419" t="s">
        <v>2172</v>
      </c>
      <c r="F1246" s="419"/>
      <c r="G1246" s="419"/>
      <c r="H1246" s="209"/>
    </row>
    <row r="1247" spans="1:8" ht="17.25" hidden="1" customHeight="1">
      <c r="A1247" s="207"/>
      <c r="B1247" s="208"/>
      <c r="C1247" s="208">
        <v>7390</v>
      </c>
      <c r="D1247" s="208"/>
      <c r="E1247" s="419" t="s">
        <v>2173</v>
      </c>
      <c r="F1247" s="419"/>
      <c r="G1247" s="419"/>
      <c r="H1247" s="209"/>
    </row>
    <row r="1248" spans="1:8" ht="17.25" customHeight="1">
      <c r="A1248" s="207"/>
      <c r="B1248" s="208"/>
      <c r="C1248" s="208"/>
      <c r="D1248" s="208"/>
      <c r="E1248" s="238"/>
      <c r="F1248" s="238"/>
      <c r="G1248" s="238"/>
      <c r="H1248" s="209"/>
    </row>
    <row r="1249" spans="1:8" ht="17.25" customHeight="1">
      <c r="A1249" s="207"/>
      <c r="B1249" s="208"/>
      <c r="C1249" s="208">
        <v>7310</v>
      </c>
      <c r="D1249" s="208"/>
      <c r="E1249" s="419" t="s">
        <v>2168</v>
      </c>
      <c r="F1249" s="419"/>
      <c r="G1249" s="419"/>
      <c r="H1249" s="209"/>
    </row>
    <row r="1250" spans="1:8" ht="17.25" customHeight="1">
      <c r="A1250" s="207"/>
      <c r="B1250" s="208"/>
      <c r="C1250" s="208">
        <v>7320</v>
      </c>
      <c r="D1250" s="208"/>
      <c r="E1250" s="419" t="s">
        <v>2169</v>
      </c>
      <c r="F1250" s="419"/>
      <c r="G1250" s="419"/>
      <c r="H1250" s="209"/>
    </row>
    <row r="1251" spans="1:8" ht="17.25" customHeight="1">
      <c r="A1251" s="207"/>
      <c r="B1251" s="208"/>
      <c r="C1251" s="208">
        <v>7330</v>
      </c>
      <c r="D1251" s="208"/>
      <c r="E1251" s="419" t="s">
        <v>2170</v>
      </c>
      <c r="F1251" s="419"/>
      <c r="G1251" s="419"/>
      <c r="H1251" s="209"/>
    </row>
    <row r="1252" spans="1:8" ht="17.25" customHeight="1">
      <c r="A1252" s="207"/>
      <c r="B1252" s="208"/>
      <c r="C1252" s="208">
        <v>7340</v>
      </c>
      <c r="D1252" s="208"/>
      <c r="E1252" s="419" t="s">
        <v>2171</v>
      </c>
      <c r="F1252" s="419"/>
      <c r="G1252" s="419"/>
      <c r="H1252" s="209"/>
    </row>
    <row r="1253" spans="1:8" ht="17.25" customHeight="1">
      <c r="A1253" s="207"/>
      <c r="B1253" s="208"/>
      <c r="C1253" s="208">
        <v>7350</v>
      </c>
      <c r="D1253" s="208"/>
      <c r="E1253" s="419" t="s">
        <v>2172</v>
      </c>
      <c r="F1253" s="419"/>
      <c r="G1253" s="419"/>
      <c r="H1253" s="209"/>
    </row>
    <row r="1254" spans="1:8" ht="11.25" customHeight="1">
      <c r="A1254" s="207"/>
      <c r="B1254" s="208"/>
      <c r="C1254" s="208">
        <v>7390</v>
      </c>
      <c r="D1254" s="208"/>
      <c r="E1254" s="419" t="s">
        <v>2173</v>
      </c>
      <c r="F1254" s="419"/>
      <c r="G1254" s="419"/>
      <c r="H1254" s="209"/>
    </row>
    <row r="1255" spans="1:8" ht="16.5" customHeight="1">
      <c r="A1255" s="200"/>
      <c r="B1255" s="201">
        <v>7400</v>
      </c>
      <c r="C1255" s="201"/>
      <c r="D1255" s="201"/>
      <c r="E1255" s="418" t="s">
        <v>2174</v>
      </c>
      <c r="F1255" s="418"/>
      <c r="G1255" s="418"/>
      <c r="H1255" s="202"/>
    </row>
    <row r="1256" spans="1:8" ht="17.25" customHeight="1">
      <c r="A1256" s="203"/>
      <c r="B1256" s="249"/>
      <c r="C1256" s="249"/>
      <c r="D1256" s="249"/>
      <c r="E1256" s="429" t="s">
        <v>2175</v>
      </c>
      <c r="F1256" s="429"/>
      <c r="G1256" s="429"/>
      <c r="H1256" s="205"/>
    </row>
    <row r="1257" spans="1:8" ht="17.25" customHeight="1">
      <c r="A1257" s="207"/>
      <c r="B1257" s="263"/>
      <c r="C1257" s="208">
        <v>7410</v>
      </c>
      <c r="D1257" s="263"/>
      <c r="E1257" s="419" t="s">
        <v>2176</v>
      </c>
      <c r="F1257" s="419"/>
      <c r="G1257" s="419"/>
      <c r="H1257" s="209"/>
    </row>
    <row r="1258" spans="1:8" ht="17.25" customHeight="1">
      <c r="A1258" s="207"/>
      <c r="B1258" s="208"/>
      <c r="C1258" s="208">
        <v>7420</v>
      </c>
      <c r="D1258" s="208"/>
      <c r="E1258" s="419" t="s">
        <v>2177</v>
      </c>
      <c r="F1258" s="419"/>
      <c r="G1258" s="419"/>
      <c r="H1258" s="209"/>
    </row>
    <row r="1259" spans="1:8" ht="17.25" customHeight="1">
      <c r="A1259" s="207"/>
      <c r="B1259" s="208"/>
      <c r="C1259" s="208">
        <v>7430</v>
      </c>
      <c r="D1259" s="208"/>
      <c r="E1259" s="419" t="s">
        <v>2178</v>
      </c>
      <c r="F1259" s="419"/>
      <c r="G1259" s="419"/>
      <c r="H1259" s="209"/>
    </row>
    <row r="1260" spans="1:8" ht="17.25" customHeight="1">
      <c r="A1260" s="207"/>
      <c r="B1260" s="208"/>
      <c r="C1260" s="208">
        <v>7440</v>
      </c>
      <c r="D1260" s="263"/>
      <c r="E1260" s="419" t="s">
        <v>2179</v>
      </c>
      <c r="F1260" s="419"/>
      <c r="G1260" s="419"/>
      <c r="H1260" s="209"/>
    </row>
    <row r="1261" spans="1:8" ht="17.25" customHeight="1">
      <c r="A1261" s="207"/>
      <c r="B1261" s="208"/>
      <c r="C1261" s="208">
        <v>7450</v>
      </c>
      <c r="D1261" s="208"/>
      <c r="E1261" s="419" t="s">
        <v>2180</v>
      </c>
      <c r="F1261" s="419"/>
      <c r="G1261" s="419"/>
      <c r="H1261" s="209"/>
    </row>
    <row r="1262" spans="1:8" ht="17.25" customHeight="1">
      <c r="A1262" s="207"/>
      <c r="B1262" s="208"/>
      <c r="C1262" s="208">
        <v>7460</v>
      </c>
      <c r="D1262" s="208"/>
      <c r="E1262" s="419" t="s">
        <v>2181</v>
      </c>
      <c r="F1262" s="419"/>
      <c r="G1262" s="419"/>
      <c r="H1262" s="209"/>
    </row>
    <row r="1263" spans="1:8" ht="17.25" customHeight="1">
      <c r="A1263" s="207"/>
      <c r="B1263" s="208"/>
      <c r="C1263" s="208">
        <v>7470</v>
      </c>
      <c r="D1263" s="208"/>
      <c r="E1263" s="419" t="s">
        <v>2182</v>
      </c>
      <c r="F1263" s="419"/>
      <c r="G1263" s="419"/>
      <c r="H1263" s="209"/>
    </row>
    <row r="1264" spans="1:8" ht="17.25" customHeight="1">
      <c r="A1264" s="207"/>
      <c r="B1264" s="208"/>
      <c r="C1264" s="208">
        <v>7480</v>
      </c>
      <c r="D1264" s="208"/>
      <c r="E1264" s="419" t="s">
        <v>2183</v>
      </c>
      <c r="F1264" s="419"/>
      <c r="G1264" s="419"/>
      <c r="H1264" s="209"/>
    </row>
    <row r="1265" spans="1:8" ht="17.25" customHeight="1">
      <c r="A1265" s="207"/>
      <c r="B1265" s="208"/>
      <c r="C1265" s="208">
        <v>7490</v>
      </c>
      <c r="D1265" s="208"/>
      <c r="E1265" s="419" t="s">
        <v>2184</v>
      </c>
      <c r="F1265" s="419"/>
      <c r="G1265" s="419"/>
      <c r="H1265" s="209"/>
    </row>
    <row r="1266" spans="1:8" ht="17.25" customHeight="1">
      <c r="A1266" s="207"/>
      <c r="B1266" s="208"/>
      <c r="C1266" s="208"/>
      <c r="D1266" s="208"/>
      <c r="E1266" s="238"/>
      <c r="F1266" s="238"/>
      <c r="G1266" s="238"/>
      <c r="H1266" s="209"/>
    </row>
    <row r="1267" spans="1:8" ht="15" customHeight="1">
      <c r="A1267" s="200"/>
      <c r="B1267" s="201">
        <v>7500</v>
      </c>
      <c r="C1267" s="201"/>
      <c r="D1267" s="201"/>
      <c r="E1267" s="418" t="s">
        <v>2185</v>
      </c>
      <c r="F1267" s="418"/>
      <c r="G1267" s="418"/>
      <c r="H1267" s="202"/>
    </row>
    <row r="1268" spans="1:8" ht="17.25" customHeight="1">
      <c r="A1268" s="207"/>
      <c r="B1268" s="263"/>
      <c r="C1268" s="208">
        <v>7510</v>
      </c>
      <c r="D1268" s="263"/>
      <c r="E1268" s="419" t="s">
        <v>2186</v>
      </c>
      <c r="F1268" s="419"/>
      <c r="G1268" s="419"/>
      <c r="H1268" s="209"/>
    </row>
    <row r="1269" spans="1:8" ht="17.25" customHeight="1">
      <c r="A1269" s="207"/>
      <c r="B1269" s="208"/>
      <c r="C1269" s="208">
        <v>7520</v>
      </c>
      <c r="D1269" s="208"/>
      <c r="E1269" s="419" t="s">
        <v>2187</v>
      </c>
      <c r="F1269" s="419"/>
      <c r="G1269" s="419"/>
      <c r="H1269" s="209"/>
    </row>
    <row r="1270" spans="1:8" ht="17.25" customHeight="1">
      <c r="A1270" s="207"/>
      <c r="B1270" s="208"/>
      <c r="C1270" s="208">
        <v>7530</v>
      </c>
      <c r="D1270" s="208"/>
      <c r="E1270" s="419" t="s">
        <v>2188</v>
      </c>
      <c r="F1270" s="419"/>
      <c r="G1270" s="419"/>
      <c r="H1270" s="209"/>
    </row>
    <row r="1271" spans="1:8" ht="17.25" customHeight="1">
      <c r="A1271" s="207"/>
      <c r="B1271" s="208"/>
      <c r="C1271" s="208">
        <v>7540</v>
      </c>
      <c r="D1271" s="208"/>
      <c r="E1271" s="419" t="s">
        <v>2189</v>
      </c>
      <c r="F1271" s="419"/>
      <c r="G1271" s="419"/>
      <c r="H1271" s="209"/>
    </row>
    <row r="1272" spans="1:8" ht="17.25" customHeight="1">
      <c r="A1272" s="207"/>
      <c r="B1272" s="208"/>
      <c r="C1272" s="208">
        <v>7550</v>
      </c>
      <c r="D1272" s="208"/>
      <c r="E1272" s="419" t="s">
        <v>2190</v>
      </c>
      <c r="F1272" s="419"/>
      <c r="G1272" s="419"/>
      <c r="H1272" s="209"/>
    </row>
    <row r="1273" spans="1:8" ht="17.25" customHeight="1">
      <c r="A1273" s="207"/>
      <c r="B1273" s="208"/>
      <c r="C1273" s="208">
        <v>7560</v>
      </c>
      <c r="D1273" s="208"/>
      <c r="E1273" s="419" t="s">
        <v>2191</v>
      </c>
      <c r="F1273" s="419"/>
      <c r="G1273" s="419"/>
      <c r="H1273" s="209"/>
    </row>
    <row r="1274" spans="1:8" ht="17.25" customHeight="1">
      <c r="A1274" s="207"/>
      <c r="B1274" s="208"/>
      <c r="C1274" s="208">
        <v>7570</v>
      </c>
      <c r="D1274" s="208"/>
      <c r="E1274" s="419" t="s">
        <v>2192</v>
      </c>
      <c r="F1274" s="419"/>
      <c r="G1274" s="419"/>
      <c r="H1274" s="209"/>
    </row>
    <row r="1275" spans="1:8" ht="17.25" customHeight="1">
      <c r="A1275" s="207"/>
      <c r="B1275" s="208"/>
      <c r="C1275" s="208">
        <v>7580</v>
      </c>
      <c r="D1275" s="208"/>
      <c r="E1275" s="419" t="s">
        <v>2193</v>
      </c>
      <c r="F1275" s="419"/>
      <c r="G1275" s="419"/>
      <c r="H1275" s="209"/>
    </row>
    <row r="1276" spans="1:8" ht="24" customHeight="1">
      <c r="A1276" s="207"/>
      <c r="B1276" s="208"/>
      <c r="C1276" s="208"/>
      <c r="D1276" s="210">
        <v>7581</v>
      </c>
      <c r="E1276" s="421" t="s">
        <v>2194</v>
      </c>
      <c r="F1276" s="421"/>
      <c r="G1276" s="421"/>
      <c r="H1276" s="209"/>
    </row>
    <row r="1277" spans="1:8" ht="17.25" customHeight="1">
      <c r="A1277" s="207"/>
      <c r="B1277" s="208"/>
      <c r="C1277" s="208">
        <v>7590</v>
      </c>
      <c r="D1277" s="263"/>
      <c r="E1277" s="419" t="s">
        <v>2195</v>
      </c>
      <c r="F1277" s="419"/>
      <c r="G1277" s="419"/>
      <c r="H1277" s="209"/>
    </row>
    <row r="1278" spans="1:8" ht="17.25" customHeight="1">
      <c r="A1278" s="207"/>
      <c r="B1278" s="208"/>
      <c r="C1278" s="208"/>
      <c r="D1278" s="263"/>
      <c r="E1278" s="238"/>
      <c r="F1278" s="238"/>
      <c r="G1278" s="238"/>
      <c r="H1278" s="209"/>
    </row>
    <row r="1279" spans="1:8" ht="16.5" customHeight="1">
      <c r="A1279" s="200"/>
      <c r="B1279" s="201">
        <v>7600</v>
      </c>
      <c r="C1279" s="201"/>
      <c r="D1279" s="201"/>
      <c r="E1279" s="418" t="s">
        <v>2196</v>
      </c>
      <c r="F1279" s="418"/>
      <c r="G1279" s="418"/>
      <c r="H1279" s="202"/>
    </row>
    <row r="1280" spans="1:8" ht="17.25" customHeight="1">
      <c r="A1280" s="207"/>
      <c r="B1280" s="263"/>
      <c r="C1280" s="208">
        <v>7610</v>
      </c>
      <c r="D1280" s="263"/>
      <c r="E1280" s="419" t="s">
        <v>2197</v>
      </c>
      <c r="F1280" s="419"/>
      <c r="G1280" s="419"/>
      <c r="H1280" s="209"/>
    </row>
    <row r="1281" spans="1:8" ht="17.25" customHeight="1">
      <c r="A1281" s="207"/>
      <c r="B1281" s="208"/>
      <c r="C1281" s="208">
        <v>7620</v>
      </c>
      <c r="D1281" s="208"/>
      <c r="E1281" s="419" t="s">
        <v>2198</v>
      </c>
      <c r="F1281" s="419"/>
      <c r="G1281" s="419"/>
      <c r="H1281" s="209"/>
    </row>
    <row r="1282" spans="1:8" ht="12" customHeight="1">
      <c r="A1282" s="207"/>
      <c r="B1282" s="208"/>
      <c r="C1282" s="208"/>
      <c r="D1282" s="208"/>
      <c r="E1282" s="238"/>
      <c r="F1282" s="238"/>
      <c r="G1282" s="238"/>
      <c r="H1282" s="209"/>
    </row>
    <row r="1283" spans="1:8" ht="16.5" customHeight="1">
      <c r="A1283" s="200"/>
      <c r="B1283" s="201">
        <v>7900</v>
      </c>
      <c r="C1283" s="201"/>
      <c r="D1283" s="201"/>
      <c r="E1283" s="418" t="s">
        <v>2199</v>
      </c>
      <c r="F1283" s="418"/>
      <c r="G1283" s="418"/>
      <c r="H1283" s="202"/>
    </row>
    <row r="1284" spans="1:8" ht="33.75" hidden="1" customHeight="1">
      <c r="A1284" s="207"/>
      <c r="B1284" s="263"/>
      <c r="C1284" s="208">
        <v>7910</v>
      </c>
      <c r="D1284" s="263"/>
      <c r="E1284" s="419" t="s">
        <v>2200</v>
      </c>
      <c r="F1284" s="419"/>
      <c r="G1284" s="419"/>
      <c r="H1284" s="209"/>
    </row>
    <row r="1285" spans="1:8" ht="6.75" hidden="1" customHeight="1">
      <c r="A1285" s="207"/>
      <c r="B1285" s="208"/>
      <c r="C1285" s="208">
        <v>7920</v>
      </c>
      <c r="D1285" s="208"/>
      <c r="E1285" s="419" t="s">
        <v>2201</v>
      </c>
      <c r="F1285" s="419"/>
      <c r="G1285" s="419"/>
      <c r="H1285" s="209"/>
    </row>
    <row r="1286" spans="1:8" ht="15.6" customHeight="1">
      <c r="A1286" s="207"/>
      <c r="B1286" s="208"/>
      <c r="C1286" s="281">
        <v>7910</v>
      </c>
      <c r="D1286" s="208"/>
      <c r="E1286" s="428" t="s">
        <v>2200</v>
      </c>
      <c r="F1286" s="428"/>
      <c r="G1286" s="428"/>
      <c r="H1286" s="209"/>
    </row>
    <row r="1287" spans="1:8" ht="20.45" customHeight="1">
      <c r="A1287" s="207"/>
      <c r="B1287" s="208"/>
      <c r="C1287" s="281">
        <v>7920</v>
      </c>
      <c r="D1287" s="208"/>
      <c r="E1287" s="428" t="s">
        <v>2201</v>
      </c>
      <c r="F1287" s="428"/>
      <c r="G1287" s="428"/>
      <c r="H1287" s="209"/>
    </row>
    <row r="1288" spans="1:8" ht="17.25" customHeight="1">
      <c r="A1288" s="207"/>
      <c r="B1288" s="208"/>
      <c r="C1288" s="208">
        <v>7990</v>
      </c>
      <c r="D1288" s="208"/>
      <c r="E1288" s="419" t="s">
        <v>2202</v>
      </c>
      <c r="F1288" s="419"/>
      <c r="G1288" s="419"/>
      <c r="H1288" s="209"/>
    </row>
    <row r="1289" spans="1:8" ht="27" customHeight="1">
      <c r="A1289" s="207"/>
      <c r="B1289" s="208"/>
      <c r="C1289" s="263"/>
      <c r="D1289" s="210">
        <v>7991</v>
      </c>
      <c r="E1289" s="421" t="s">
        <v>2203</v>
      </c>
      <c r="F1289" s="421"/>
      <c r="G1289" s="421"/>
      <c r="H1289" s="202"/>
    </row>
    <row r="1290" spans="1:8" ht="27.75" customHeight="1">
      <c r="A1290" s="207"/>
      <c r="B1290" s="208"/>
      <c r="C1290" s="263"/>
      <c r="D1290" s="210">
        <v>7992</v>
      </c>
      <c r="E1290" s="425" t="s">
        <v>2204</v>
      </c>
      <c r="F1290" s="425"/>
      <c r="G1290" s="425"/>
      <c r="H1290" s="221"/>
    </row>
    <row r="1291" spans="1:8" ht="25.5" customHeight="1">
      <c r="A1291" s="207"/>
      <c r="B1291" s="208"/>
      <c r="C1291" s="208"/>
      <c r="D1291" s="210">
        <v>7993</v>
      </c>
      <c r="E1291" s="425" t="s">
        <v>2205</v>
      </c>
      <c r="F1291" s="425"/>
      <c r="G1291" s="425"/>
      <c r="H1291" s="221"/>
    </row>
    <row r="1292" spans="1:8" ht="53.25" customHeight="1">
      <c r="A1292" s="207"/>
      <c r="B1292" s="208"/>
      <c r="C1292" s="208"/>
      <c r="D1292" s="210">
        <v>7994</v>
      </c>
      <c r="E1292" s="425" t="s">
        <v>2206</v>
      </c>
      <c r="F1292" s="425"/>
      <c r="G1292" s="425"/>
      <c r="H1292" s="221"/>
    </row>
    <row r="1293" spans="1:8" ht="60" customHeight="1">
      <c r="A1293" s="207"/>
      <c r="B1293" s="208"/>
      <c r="C1293" s="208"/>
      <c r="D1293" s="210">
        <v>7995</v>
      </c>
      <c r="E1293" s="426" t="s">
        <v>2207</v>
      </c>
      <c r="F1293" s="427"/>
      <c r="G1293" s="427"/>
      <c r="H1293" s="237"/>
    </row>
    <row r="1294" spans="1:8" ht="53.25" customHeight="1">
      <c r="A1294" s="207"/>
      <c r="B1294" s="208"/>
      <c r="C1294" s="208"/>
      <c r="D1294" s="210">
        <v>7996</v>
      </c>
      <c r="E1294" s="427" t="s">
        <v>2208</v>
      </c>
      <c r="F1294" s="427"/>
      <c r="G1294" s="427"/>
      <c r="H1294" s="237"/>
    </row>
    <row r="1295" spans="1:8" ht="17.25" customHeight="1">
      <c r="A1295" s="197">
        <v>8000</v>
      </c>
      <c r="B1295" s="198"/>
      <c r="C1295" s="198"/>
      <c r="D1295" s="197"/>
      <c r="E1295" s="424" t="s">
        <v>2209</v>
      </c>
      <c r="F1295" s="424"/>
      <c r="G1295" s="424"/>
      <c r="H1295" s="202"/>
    </row>
    <row r="1296" spans="1:8" ht="17.25" customHeight="1">
      <c r="A1296" s="200"/>
      <c r="B1296" s="201">
        <v>8100</v>
      </c>
      <c r="C1296" s="201"/>
      <c r="D1296" s="201"/>
      <c r="E1296" s="418" t="s">
        <v>2210</v>
      </c>
      <c r="F1296" s="418"/>
      <c r="G1296" s="418"/>
      <c r="H1296" s="202"/>
    </row>
    <row r="1297" spans="1:8" ht="17.25" customHeight="1">
      <c r="A1297" s="207"/>
      <c r="B1297" s="263"/>
      <c r="C1297" s="208">
        <v>8110</v>
      </c>
      <c r="D1297" s="263"/>
      <c r="E1297" s="419" t="s">
        <v>2211</v>
      </c>
      <c r="F1297" s="419"/>
      <c r="G1297" s="419"/>
      <c r="H1297" s="209"/>
    </row>
    <row r="1298" spans="1:8" ht="17.25" customHeight="1">
      <c r="A1298" s="207"/>
      <c r="B1298" s="208"/>
      <c r="C1298" s="208">
        <v>8120</v>
      </c>
      <c r="D1298" s="210"/>
      <c r="E1298" s="419" t="s">
        <v>2212</v>
      </c>
      <c r="F1298" s="419"/>
      <c r="G1298" s="419"/>
      <c r="H1298" s="209"/>
    </row>
    <row r="1299" spans="1:8" ht="17.25" customHeight="1">
      <c r="A1299" s="207"/>
      <c r="B1299" s="208"/>
      <c r="C1299" s="208">
        <v>8130</v>
      </c>
      <c r="D1299" s="210"/>
      <c r="E1299" s="419" t="s">
        <v>2213</v>
      </c>
      <c r="F1299" s="419"/>
      <c r="G1299" s="419"/>
      <c r="H1299" s="209"/>
    </row>
    <row r="1300" spans="1:8" ht="17.25" customHeight="1">
      <c r="A1300" s="207"/>
      <c r="B1300" s="208"/>
      <c r="C1300" s="208">
        <v>8140</v>
      </c>
      <c r="D1300" s="210"/>
      <c r="E1300" s="419" t="s">
        <v>2214</v>
      </c>
      <c r="F1300" s="419"/>
      <c r="G1300" s="419"/>
      <c r="H1300" s="209"/>
    </row>
    <row r="1301" spans="1:8" ht="17.25" customHeight="1">
      <c r="A1301" s="207"/>
      <c r="B1301" s="208"/>
      <c r="C1301" s="208">
        <v>8150</v>
      </c>
      <c r="D1301" s="210"/>
      <c r="E1301" s="419" t="s">
        <v>2215</v>
      </c>
      <c r="F1301" s="419"/>
      <c r="G1301" s="419"/>
      <c r="H1301" s="209"/>
    </row>
    <row r="1302" spans="1:8" ht="17.25" customHeight="1">
      <c r="A1302" s="207"/>
      <c r="B1302" s="208"/>
      <c r="C1302" s="208">
        <v>8160</v>
      </c>
      <c r="D1302" s="210"/>
      <c r="E1302" s="419" t="s">
        <v>2216</v>
      </c>
      <c r="F1302" s="419"/>
      <c r="G1302" s="419"/>
      <c r="H1302" s="209"/>
    </row>
    <row r="1303" spans="1:8" ht="17.25" customHeight="1">
      <c r="A1303" s="207"/>
      <c r="B1303" s="208"/>
      <c r="C1303" s="208"/>
      <c r="D1303" s="210"/>
      <c r="E1303" s="238"/>
      <c r="F1303" s="238"/>
      <c r="G1303" s="238"/>
      <c r="H1303" s="209"/>
    </row>
    <row r="1304" spans="1:8" ht="17.25" customHeight="1">
      <c r="A1304" s="200"/>
      <c r="B1304" s="201">
        <v>8300</v>
      </c>
      <c r="C1304" s="201"/>
      <c r="D1304" s="201"/>
      <c r="E1304" s="418" t="s">
        <v>2217</v>
      </c>
      <c r="F1304" s="418"/>
      <c r="G1304" s="418"/>
      <c r="H1304" s="202"/>
    </row>
    <row r="1305" spans="1:8" ht="17.25" customHeight="1">
      <c r="A1305" s="207"/>
      <c r="B1305" s="263"/>
      <c r="C1305" s="208">
        <v>8310</v>
      </c>
      <c r="D1305" s="263"/>
      <c r="E1305" s="419" t="s">
        <v>2218</v>
      </c>
      <c r="F1305" s="419"/>
      <c r="G1305" s="419"/>
      <c r="H1305" s="209"/>
    </row>
    <row r="1306" spans="1:8" ht="17.25" customHeight="1">
      <c r="A1306" s="207"/>
      <c r="B1306" s="208"/>
      <c r="C1306" s="208">
        <v>8320</v>
      </c>
      <c r="D1306" s="208"/>
      <c r="E1306" s="419" t="s">
        <v>2219</v>
      </c>
      <c r="F1306" s="419"/>
      <c r="G1306" s="419"/>
      <c r="H1306" s="209"/>
    </row>
    <row r="1307" spans="1:8" ht="17.25" customHeight="1">
      <c r="A1307" s="207"/>
      <c r="B1307" s="208"/>
      <c r="C1307" s="208">
        <v>8330</v>
      </c>
      <c r="D1307" s="208"/>
      <c r="E1307" s="419" t="s">
        <v>2220</v>
      </c>
      <c r="F1307" s="419"/>
      <c r="G1307" s="419"/>
      <c r="H1307" s="209"/>
    </row>
    <row r="1308" spans="1:8" ht="17.25" customHeight="1">
      <c r="A1308" s="207"/>
      <c r="B1308" s="208"/>
      <c r="C1308" s="208">
        <v>8340</v>
      </c>
      <c r="D1308" s="208"/>
      <c r="E1308" s="419" t="s">
        <v>2221</v>
      </c>
      <c r="F1308" s="419"/>
      <c r="G1308" s="419"/>
      <c r="H1308" s="209"/>
    </row>
    <row r="1309" spans="1:8" ht="17.25" customHeight="1">
      <c r="A1309" s="207"/>
      <c r="B1309" s="208"/>
      <c r="C1309" s="208">
        <v>8350</v>
      </c>
      <c r="D1309" s="208"/>
      <c r="E1309" s="419" t="s">
        <v>2222</v>
      </c>
      <c r="F1309" s="419"/>
      <c r="G1309" s="419"/>
      <c r="H1309" s="209"/>
    </row>
    <row r="1310" spans="1:8" ht="17.25" customHeight="1">
      <c r="A1310" s="207"/>
      <c r="B1310" s="208"/>
      <c r="C1310" s="208"/>
      <c r="D1310" s="208"/>
      <c r="E1310" s="238"/>
      <c r="F1310" s="238"/>
      <c r="G1310" s="238"/>
      <c r="H1310" s="209"/>
    </row>
    <row r="1311" spans="1:8" ht="17.25" customHeight="1">
      <c r="A1311" s="200"/>
      <c r="B1311" s="201">
        <v>8500</v>
      </c>
      <c r="C1311" s="201"/>
      <c r="D1311" s="201"/>
      <c r="E1311" s="418" t="s">
        <v>2223</v>
      </c>
      <c r="F1311" s="418"/>
      <c r="G1311" s="418"/>
      <c r="H1311" s="202"/>
    </row>
    <row r="1312" spans="1:8" ht="18" customHeight="1">
      <c r="A1312" s="207"/>
      <c r="B1312" s="263"/>
      <c r="C1312" s="208">
        <v>8510</v>
      </c>
      <c r="D1312" s="263"/>
      <c r="E1312" s="419" t="s">
        <v>2224</v>
      </c>
      <c r="F1312" s="419"/>
      <c r="G1312" s="419"/>
      <c r="H1312" s="209"/>
    </row>
    <row r="1313" spans="1:8" ht="17.45" customHeight="1">
      <c r="A1313" s="207"/>
      <c r="B1313" s="208"/>
      <c r="C1313" s="208">
        <v>8520</v>
      </c>
      <c r="D1313" s="208"/>
      <c r="E1313" s="419" t="s">
        <v>2225</v>
      </c>
      <c r="F1313" s="419"/>
      <c r="G1313" s="419"/>
      <c r="H1313" s="209"/>
    </row>
    <row r="1314" spans="1:8" ht="18.600000000000001" customHeight="1">
      <c r="A1314" s="207"/>
      <c r="B1314" s="208"/>
      <c r="C1314" s="208">
        <v>8530</v>
      </c>
      <c r="D1314" s="208"/>
      <c r="E1314" s="419" t="s">
        <v>2226</v>
      </c>
      <c r="F1314" s="419"/>
      <c r="G1314" s="419"/>
      <c r="H1314" s="209"/>
    </row>
    <row r="1315" spans="1:8" ht="11.45" customHeight="1">
      <c r="A1315" s="207"/>
      <c r="B1315" s="208"/>
      <c r="C1315" s="208"/>
      <c r="D1315" s="208"/>
      <c r="E1315" s="238"/>
      <c r="F1315" s="238"/>
      <c r="G1315" s="238"/>
      <c r="H1315" s="209"/>
    </row>
    <row r="1316" spans="1:8" ht="17.25" customHeight="1">
      <c r="A1316" s="197">
        <v>9000</v>
      </c>
      <c r="B1316" s="198"/>
      <c r="C1316" s="198"/>
      <c r="D1316" s="197"/>
      <c r="E1316" s="424" t="s">
        <v>2227</v>
      </c>
      <c r="F1316" s="424"/>
      <c r="G1316" s="424"/>
      <c r="H1316" s="202"/>
    </row>
    <row r="1317" spans="1:8" ht="17.25" customHeight="1">
      <c r="A1317" s="200"/>
      <c r="B1317" s="201">
        <v>9100</v>
      </c>
      <c r="C1317" s="201"/>
      <c r="D1317" s="201"/>
      <c r="E1317" s="418" t="s">
        <v>2228</v>
      </c>
      <c r="F1317" s="418"/>
      <c r="G1317" s="418"/>
      <c r="H1317" s="202"/>
    </row>
    <row r="1318" spans="1:8" ht="17.25" customHeight="1">
      <c r="A1318" s="207"/>
      <c r="B1318" s="263"/>
      <c r="C1318" s="208">
        <v>9110</v>
      </c>
      <c r="D1318" s="263"/>
      <c r="E1318" s="419" t="s">
        <v>2229</v>
      </c>
      <c r="F1318" s="419"/>
      <c r="G1318" s="419"/>
      <c r="H1318" s="209"/>
    </row>
    <row r="1319" spans="1:8" ht="38.25" customHeight="1">
      <c r="A1319" s="207"/>
      <c r="B1319" s="208"/>
      <c r="C1319" s="208"/>
      <c r="D1319" s="214">
        <v>9111</v>
      </c>
      <c r="E1319" s="420" t="s">
        <v>2230</v>
      </c>
      <c r="F1319" s="420"/>
      <c r="G1319" s="420"/>
      <c r="H1319" s="221"/>
    </row>
    <row r="1320" spans="1:8" ht="26.25" customHeight="1">
      <c r="A1320" s="251"/>
      <c r="B1320" s="208"/>
      <c r="C1320" s="213"/>
      <c r="D1320" s="214">
        <v>9112</v>
      </c>
      <c r="E1320" s="420" t="s">
        <v>2231</v>
      </c>
      <c r="F1320" s="420"/>
      <c r="G1320" s="420"/>
      <c r="H1320" s="221"/>
    </row>
    <row r="1321" spans="1:8" ht="17.25" customHeight="1">
      <c r="A1321" s="207"/>
      <c r="B1321" s="213"/>
      <c r="C1321" s="208">
        <v>9120</v>
      </c>
      <c r="D1321" s="263"/>
      <c r="E1321" s="419" t="s">
        <v>2232</v>
      </c>
      <c r="F1321" s="419"/>
      <c r="G1321" s="419"/>
      <c r="H1321" s="209"/>
    </row>
    <row r="1322" spans="1:8" ht="25.5" customHeight="1">
      <c r="A1322" s="251"/>
      <c r="B1322" s="208"/>
      <c r="C1322" s="213"/>
      <c r="D1322" s="214">
        <v>9121</v>
      </c>
      <c r="E1322" s="420" t="s">
        <v>2233</v>
      </c>
      <c r="F1322" s="420"/>
      <c r="G1322" s="420"/>
      <c r="H1322" s="221"/>
    </row>
    <row r="1323" spans="1:8" ht="17.25" customHeight="1">
      <c r="A1323" s="207"/>
      <c r="B1323" s="213"/>
      <c r="C1323" s="208">
        <v>9130</v>
      </c>
      <c r="D1323" s="263"/>
      <c r="E1323" s="419" t="s">
        <v>2234</v>
      </c>
      <c r="F1323" s="419"/>
      <c r="G1323" s="419"/>
      <c r="H1323" s="209"/>
    </row>
    <row r="1324" spans="1:8" ht="25.5" customHeight="1">
      <c r="A1324" s="251"/>
      <c r="B1324" s="208"/>
      <c r="C1324" s="213"/>
      <c r="D1324" s="214">
        <v>9131</v>
      </c>
      <c r="E1324" s="420" t="s">
        <v>2235</v>
      </c>
      <c r="F1324" s="420"/>
      <c r="G1324" s="420"/>
      <c r="H1324" s="221"/>
    </row>
    <row r="1325" spans="1:8" ht="22.15" customHeight="1">
      <c r="A1325" s="207"/>
      <c r="B1325" s="213"/>
      <c r="C1325" s="208">
        <v>9140</v>
      </c>
      <c r="D1325" s="263"/>
      <c r="E1325" s="419" t="s">
        <v>2236</v>
      </c>
      <c r="F1325" s="419"/>
      <c r="G1325" s="419"/>
      <c r="H1325" s="209"/>
    </row>
    <row r="1326" spans="1:8" ht="18.600000000000001" customHeight="1">
      <c r="A1326" s="207"/>
      <c r="B1326" s="208"/>
      <c r="C1326" s="208">
        <v>9150</v>
      </c>
      <c r="D1326" s="208"/>
      <c r="E1326" s="419" t="s">
        <v>2237</v>
      </c>
      <c r="F1326" s="419"/>
      <c r="G1326" s="419"/>
      <c r="H1326" s="209"/>
    </row>
    <row r="1327" spans="1:8" ht="19.899999999999999" customHeight="1">
      <c r="A1327" s="207"/>
      <c r="B1327" s="208"/>
      <c r="C1327" s="208">
        <v>9160</v>
      </c>
      <c r="D1327" s="208"/>
      <c r="E1327" s="419" t="s">
        <v>2238</v>
      </c>
      <c r="F1327" s="419"/>
      <c r="G1327" s="419"/>
      <c r="H1327" s="209"/>
    </row>
    <row r="1328" spans="1:8" ht="24" customHeight="1">
      <c r="A1328" s="207"/>
      <c r="B1328" s="208"/>
      <c r="C1328" s="208">
        <v>9170</v>
      </c>
      <c r="D1328" s="208"/>
      <c r="E1328" s="419" t="s">
        <v>2239</v>
      </c>
      <c r="F1328" s="419"/>
      <c r="G1328" s="419"/>
      <c r="H1328" s="209"/>
    </row>
    <row r="1329" spans="1:8" ht="19.149999999999999" customHeight="1">
      <c r="A1329" s="207"/>
      <c r="B1329" s="208"/>
      <c r="C1329" s="208">
        <v>9180</v>
      </c>
      <c r="D1329" s="208"/>
      <c r="E1329" s="419" t="s">
        <v>2240</v>
      </c>
      <c r="F1329" s="419"/>
      <c r="G1329" s="419"/>
      <c r="H1329" s="209"/>
    </row>
    <row r="1330" spans="1:8" ht="17.25" customHeight="1">
      <c r="A1330" s="200"/>
      <c r="B1330" s="201">
        <v>9200</v>
      </c>
      <c r="C1330" s="201"/>
      <c r="D1330" s="201"/>
      <c r="E1330" s="418" t="s">
        <v>2241</v>
      </c>
      <c r="F1330" s="418"/>
      <c r="G1330" s="418"/>
      <c r="H1330" s="202"/>
    </row>
    <row r="1331" spans="1:8" ht="17.25" customHeight="1">
      <c r="A1331" s="207"/>
      <c r="B1331" s="263"/>
      <c r="C1331" s="208">
        <v>9210</v>
      </c>
      <c r="D1331" s="263"/>
      <c r="E1331" s="419" t="s">
        <v>2242</v>
      </c>
      <c r="F1331" s="419"/>
      <c r="G1331" s="419"/>
      <c r="H1331" s="209"/>
    </row>
    <row r="1332" spans="1:8" ht="24.75" customHeight="1">
      <c r="A1332" s="207"/>
      <c r="B1332" s="208"/>
      <c r="C1332" s="208"/>
      <c r="D1332" s="214">
        <v>9211</v>
      </c>
      <c r="E1332" s="420" t="s">
        <v>2243</v>
      </c>
      <c r="F1332" s="420"/>
      <c r="G1332" s="420"/>
      <c r="H1332" s="221"/>
    </row>
    <row r="1333" spans="1:8" ht="26.25" customHeight="1">
      <c r="A1333" s="251"/>
      <c r="B1333" s="208"/>
      <c r="C1333" s="213"/>
      <c r="D1333" s="263">
        <v>9212</v>
      </c>
      <c r="E1333" s="421" t="s">
        <v>2244</v>
      </c>
      <c r="F1333" s="421"/>
      <c r="G1333" s="421"/>
      <c r="H1333" s="202"/>
    </row>
    <row r="1334" spans="1:8" ht="17.25" customHeight="1">
      <c r="A1334" s="207"/>
      <c r="B1334" s="213"/>
      <c r="C1334" s="208">
        <v>9220</v>
      </c>
      <c r="D1334" s="208"/>
      <c r="E1334" s="419" t="s">
        <v>2245</v>
      </c>
      <c r="F1334" s="419"/>
      <c r="G1334" s="419"/>
      <c r="H1334" s="209"/>
    </row>
    <row r="1335" spans="1:8" ht="25.5" customHeight="1">
      <c r="A1335" s="207"/>
      <c r="B1335" s="208"/>
      <c r="C1335" s="208"/>
      <c r="D1335" s="214">
        <v>9221</v>
      </c>
      <c r="E1335" s="420" t="s">
        <v>2246</v>
      </c>
      <c r="F1335" s="420"/>
      <c r="G1335" s="420"/>
      <c r="H1335" s="221"/>
    </row>
    <row r="1336" spans="1:8" ht="17.25" customHeight="1">
      <c r="A1336" s="207"/>
      <c r="B1336" s="208"/>
      <c r="C1336" s="208">
        <v>9230</v>
      </c>
      <c r="D1336" s="208"/>
      <c r="E1336" s="419" t="s">
        <v>2247</v>
      </c>
      <c r="F1336" s="419"/>
      <c r="G1336" s="419"/>
      <c r="H1336" s="209"/>
    </row>
    <row r="1337" spans="1:8" ht="26.25" customHeight="1">
      <c r="A1337" s="251"/>
      <c r="B1337" s="208"/>
      <c r="C1337" s="213"/>
      <c r="D1337" s="214">
        <v>9231</v>
      </c>
      <c r="E1337" s="420" t="s">
        <v>2248</v>
      </c>
      <c r="F1337" s="420"/>
      <c r="G1337" s="420"/>
      <c r="H1337" s="221"/>
    </row>
    <row r="1338" spans="1:8" ht="20.45" customHeight="1">
      <c r="A1338" s="207"/>
      <c r="B1338" s="213"/>
      <c r="C1338" s="208">
        <v>9240</v>
      </c>
      <c r="D1338" s="263"/>
      <c r="E1338" s="419" t="s">
        <v>2249</v>
      </c>
      <c r="F1338" s="419"/>
      <c r="G1338" s="419"/>
      <c r="H1338" s="209"/>
    </row>
    <row r="1339" spans="1:8" ht="18" customHeight="1">
      <c r="A1339" s="207"/>
      <c r="B1339" s="208"/>
      <c r="C1339" s="208">
        <v>9250</v>
      </c>
      <c r="D1339" s="208"/>
      <c r="E1339" s="419" t="s">
        <v>2250</v>
      </c>
      <c r="F1339" s="419"/>
      <c r="G1339" s="419"/>
      <c r="H1339" s="209"/>
    </row>
    <row r="1340" spans="1:8" ht="21" customHeight="1">
      <c r="A1340" s="207"/>
      <c r="B1340" s="208"/>
      <c r="C1340" s="208">
        <v>9260</v>
      </c>
      <c r="D1340" s="208"/>
      <c r="E1340" s="419" t="s">
        <v>2251</v>
      </c>
      <c r="F1340" s="419"/>
      <c r="G1340" s="419"/>
      <c r="H1340" s="209"/>
    </row>
    <row r="1341" spans="1:8" ht="18.600000000000001" customHeight="1">
      <c r="A1341" s="207"/>
      <c r="B1341" s="208"/>
      <c r="C1341" s="208">
        <v>9270</v>
      </c>
      <c r="D1341" s="208"/>
      <c r="E1341" s="419" t="s">
        <v>2252</v>
      </c>
      <c r="F1341" s="419"/>
      <c r="G1341" s="419"/>
      <c r="H1341" s="209"/>
    </row>
    <row r="1342" spans="1:8" ht="18" customHeight="1">
      <c r="A1342" s="207"/>
      <c r="B1342" s="208"/>
      <c r="C1342" s="208">
        <v>9280</v>
      </c>
      <c r="D1342" s="208"/>
      <c r="E1342" s="419" t="s">
        <v>2253</v>
      </c>
      <c r="F1342" s="419"/>
      <c r="G1342" s="419"/>
      <c r="H1342" s="209"/>
    </row>
    <row r="1343" spans="1:8" ht="17.25" customHeight="1">
      <c r="A1343" s="200"/>
      <c r="B1343" s="201">
        <v>9300</v>
      </c>
      <c r="C1343" s="201"/>
      <c r="D1343" s="201"/>
      <c r="E1343" s="418" t="s">
        <v>2254</v>
      </c>
      <c r="F1343" s="418"/>
      <c r="G1343" s="418"/>
      <c r="H1343" s="202"/>
    </row>
    <row r="1344" spans="1:8" ht="17.25" customHeight="1">
      <c r="A1344" s="207"/>
      <c r="B1344" s="263"/>
      <c r="C1344" s="208">
        <v>9310</v>
      </c>
      <c r="D1344" s="263"/>
      <c r="E1344" s="419" t="s">
        <v>2255</v>
      </c>
      <c r="F1344" s="419"/>
      <c r="G1344" s="419"/>
      <c r="H1344" s="209"/>
    </row>
    <row r="1345" spans="1:8" ht="25.5" customHeight="1">
      <c r="A1345" s="251"/>
      <c r="B1345" s="208"/>
      <c r="C1345" s="213"/>
      <c r="D1345" s="214">
        <v>9311</v>
      </c>
      <c r="E1345" s="420" t="s">
        <v>2256</v>
      </c>
      <c r="F1345" s="420"/>
      <c r="G1345" s="420"/>
      <c r="H1345" s="221"/>
    </row>
    <row r="1346" spans="1:8" ht="16.149999999999999" customHeight="1">
      <c r="A1346" s="207"/>
      <c r="B1346" s="213"/>
      <c r="C1346" s="208">
        <v>9320</v>
      </c>
      <c r="D1346" s="263"/>
      <c r="E1346" s="419" t="s">
        <v>2257</v>
      </c>
      <c r="F1346" s="419"/>
      <c r="G1346" s="419"/>
      <c r="H1346" s="209"/>
    </row>
    <row r="1347" spans="1:8" ht="17.25" customHeight="1">
      <c r="A1347" s="200"/>
      <c r="B1347" s="201">
        <v>9400</v>
      </c>
      <c r="C1347" s="201"/>
      <c r="D1347" s="201"/>
      <c r="E1347" s="418" t="s">
        <v>2258</v>
      </c>
      <c r="F1347" s="418"/>
      <c r="G1347" s="418"/>
      <c r="H1347" s="202"/>
    </row>
    <row r="1348" spans="1:8" ht="19.5" customHeight="1">
      <c r="A1348" s="207"/>
      <c r="B1348" s="263"/>
      <c r="C1348" s="208">
        <v>9410</v>
      </c>
      <c r="D1348" s="263"/>
      <c r="E1348" s="419" t="s">
        <v>2259</v>
      </c>
      <c r="F1348" s="419"/>
      <c r="G1348" s="419"/>
      <c r="H1348" s="209"/>
    </row>
    <row r="1349" spans="1:8" ht="66.75" customHeight="1">
      <c r="A1349" s="251"/>
      <c r="B1349" s="208"/>
      <c r="C1349" s="213"/>
      <c r="D1349" s="214">
        <v>9411</v>
      </c>
      <c r="E1349" s="420" t="s">
        <v>2260</v>
      </c>
      <c r="F1349" s="420"/>
      <c r="G1349" s="420"/>
      <c r="H1349" s="221"/>
    </row>
    <row r="1350" spans="1:8" ht="17.25" customHeight="1">
      <c r="A1350" s="207"/>
      <c r="B1350" s="213"/>
      <c r="C1350" s="208">
        <v>9420</v>
      </c>
      <c r="D1350" s="263"/>
      <c r="E1350" s="419" t="s">
        <v>2261</v>
      </c>
      <c r="F1350" s="419"/>
      <c r="G1350" s="419"/>
      <c r="H1350" s="209"/>
    </row>
    <row r="1351" spans="1:8" ht="17.25" customHeight="1">
      <c r="A1351" s="200"/>
      <c r="B1351" s="201">
        <v>9500</v>
      </c>
      <c r="C1351" s="201"/>
      <c r="D1351" s="201"/>
      <c r="E1351" s="418" t="s">
        <v>2262</v>
      </c>
      <c r="F1351" s="418"/>
      <c r="G1351" s="418"/>
      <c r="H1351" s="202"/>
    </row>
    <row r="1352" spans="1:8" ht="16.5" customHeight="1">
      <c r="A1352" s="207"/>
      <c r="B1352" s="263"/>
      <c r="C1352" s="208">
        <v>9510</v>
      </c>
      <c r="D1352" s="263"/>
      <c r="E1352" s="419" t="s">
        <v>2263</v>
      </c>
      <c r="F1352" s="419"/>
      <c r="G1352" s="419"/>
      <c r="H1352" s="209"/>
    </row>
    <row r="1353" spans="1:8" ht="51.75" customHeight="1">
      <c r="A1353" s="251"/>
      <c r="B1353" s="208"/>
      <c r="C1353" s="213"/>
      <c r="D1353" s="214">
        <v>9511</v>
      </c>
      <c r="E1353" s="420" t="s">
        <v>2264</v>
      </c>
      <c r="F1353" s="420"/>
      <c r="G1353" s="420"/>
      <c r="H1353" s="221"/>
    </row>
    <row r="1354" spans="1:8" ht="17.25" hidden="1" customHeight="1">
      <c r="A1354" s="207"/>
      <c r="B1354" s="213"/>
      <c r="C1354" s="208">
        <v>9520</v>
      </c>
      <c r="D1354" s="263"/>
      <c r="E1354" s="419" t="s">
        <v>2265</v>
      </c>
      <c r="F1354" s="419"/>
      <c r="G1354" s="419"/>
      <c r="H1354" s="209"/>
    </row>
    <row r="1355" spans="1:8" ht="17.25" customHeight="1">
      <c r="A1355" s="200"/>
      <c r="B1355" s="201">
        <v>9600</v>
      </c>
      <c r="C1355" s="201"/>
      <c r="D1355" s="201"/>
      <c r="E1355" s="418" t="s">
        <v>2266</v>
      </c>
      <c r="F1355" s="418"/>
      <c r="G1355" s="418"/>
      <c r="H1355" s="202"/>
    </row>
    <row r="1356" spans="1:8" ht="0.75" customHeight="1">
      <c r="A1356" s="207"/>
      <c r="B1356" s="263"/>
      <c r="C1356" s="208">
        <v>9610</v>
      </c>
      <c r="D1356" s="263"/>
      <c r="E1356" s="419" t="s">
        <v>2267</v>
      </c>
      <c r="F1356" s="419"/>
      <c r="G1356" s="419"/>
      <c r="H1356" s="209"/>
    </row>
    <row r="1357" spans="1:8" ht="17.25" customHeight="1">
      <c r="A1357" s="207"/>
      <c r="B1357" s="208"/>
      <c r="C1357" s="208">
        <v>9620</v>
      </c>
      <c r="D1357" s="208"/>
      <c r="E1357" s="419" t="s">
        <v>2268</v>
      </c>
      <c r="F1357" s="419"/>
      <c r="G1357" s="419"/>
      <c r="H1357" s="209"/>
    </row>
    <row r="1358" spans="1:8" ht="12.75" customHeight="1">
      <c r="A1358" s="207"/>
      <c r="B1358" s="208"/>
      <c r="C1358" s="208"/>
      <c r="D1358" s="208"/>
      <c r="E1358" s="238"/>
      <c r="F1358" s="238"/>
      <c r="G1358" s="238"/>
      <c r="H1358" s="209"/>
    </row>
    <row r="1359" spans="1:8" ht="17.25" customHeight="1">
      <c r="A1359" s="200"/>
      <c r="B1359" s="201">
        <v>9900</v>
      </c>
      <c r="C1359" s="201"/>
      <c r="D1359" s="201"/>
      <c r="E1359" s="418" t="s">
        <v>2269</v>
      </c>
      <c r="F1359" s="418"/>
      <c r="G1359" s="418"/>
      <c r="H1359" s="202"/>
    </row>
    <row r="1360" spans="1:8" ht="51" customHeight="1">
      <c r="A1360" s="203"/>
      <c r="B1360" s="263"/>
      <c r="C1360" s="208">
        <v>9910</v>
      </c>
      <c r="D1360" s="263"/>
      <c r="E1360" s="419" t="s">
        <v>2270</v>
      </c>
      <c r="F1360" s="419"/>
      <c r="G1360" s="419"/>
      <c r="H1360" s="209"/>
    </row>
    <row r="1361" spans="1:8" ht="50.25" customHeight="1">
      <c r="A1361" s="207"/>
      <c r="B1361" s="208"/>
      <c r="C1361" s="263"/>
      <c r="D1361" s="214">
        <v>9911</v>
      </c>
      <c r="E1361" s="420" t="s">
        <v>2271</v>
      </c>
      <c r="F1361" s="420"/>
      <c r="G1361" s="420"/>
      <c r="H1361" s="221"/>
    </row>
    <row r="1362" spans="1:8" ht="38.25" customHeight="1">
      <c r="A1362" s="282"/>
      <c r="B1362" s="282"/>
      <c r="C1362" s="282"/>
      <c r="D1362" s="263">
        <v>9912</v>
      </c>
      <c r="E1362" s="421" t="s">
        <v>2272</v>
      </c>
      <c r="F1362" s="421"/>
      <c r="G1362" s="421"/>
      <c r="H1362" s="202"/>
    </row>
    <row r="1363" spans="1:8" ht="17.25" customHeight="1">
      <c r="A1363" s="263"/>
      <c r="B1363" s="263"/>
      <c r="C1363" s="263"/>
      <c r="D1363" s="263"/>
      <c r="E1363" s="283"/>
      <c r="F1363" s="283"/>
      <c r="G1363" s="284"/>
      <c r="H1363" s="209"/>
    </row>
    <row r="1364" spans="1:8" ht="17.25" customHeight="1">
      <c r="A1364" s="263"/>
      <c r="B1364" s="263"/>
      <c r="C1364" s="263"/>
      <c r="D1364" s="263"/>
      <c r="E1364" s="283"/>
      <c r="F1364" s="283"/>
      <c r="G1364" s="284"/>
      <c r="H1364" s="209"/>
    </row>
    <row r="1365" spans="1:8" ht="52.5" customHeight="1">
      <c r="A1365" s="263"/>
      <c r="B1365" s="263"/>
      <c r="C1365" s="263"/>
      <c r="D1365" s="263"/>
      <c r="E1365" s="422" t="s">
        <v>2273</v>
      </c>
      <c r="F1365" s="422"/>
      <c r="G1365" s="422"/>
      <c r="H1365" s="285"/>
    </row>
    <row r="1366" spans="1:8" ht="66" customHeight="1">
      <c r="A1366" s="263"/>
      <c r="B1366" s="263"/>
      <c r="C1366" s="263"/>
      <c r="D1366" s="263"/>
      <c r="E1366" s="423" t="s">
        <v>2274</v>
      </c>
      <c r="F1366" s="423"/>
      <c r="G1366" s="423"/>
      <c r="H1366" s="285"/>
    </row>
    <row r="1367" spans="1:8" ht="17.25" customHeight="1">
      <c r="A1367" s="263"/>
      <c r="B1367" s="263"/>
      <c r="C1367" s="263"/>
      <c r="D1367" s="263"/>
      <c r="E1367" s="283"/>
      <c r="F1367" s="283"/>
      <c r="G1367" s="284"/>
      <c r="H1367" s="209"/>
    </row>
    <row r="1368" spans="1:8" ht="17.25" customHeight="1">
      <c r="A1368" s="263"/>
      <c r="B1368" s="263"/>
      <c r="C1368" s="263"/>
      <c r="D1368" s="263"/>
      <c r="E1368" s="283"/>
      <c r="F1368" s="283"/>
      <c r="G1368" s="284"/>
      <c r="H1368" s="209"/>
    </row>
    <row r="1369" spans="1:8" ht="17.25" customHeight="1">
      <c r="A1369" s="263"/>
      <c r="B1369" s="263"/>
      <c r="C1369" s="263"/>
      <c r="D1369" s="263"/>
      <c r="E1369" s="283"/>
      <c r="F1369" s="283"/>
      <c r="G1369" s="284"/>
      <c r="H1369" s="209"/>
    </row>
    <row r="1370" spans="1:8" ht="17.25" customHeight="1">
      <c r="A1370" s="263"/>
      <c r="B1370" s="263"/>
      <c r="C1370" s="263"/>
      <c r="D1370" s="263"/>
      <c r="E1370" s="283"/>
      <c r="F1370" s="283"/>
      <c r="G1370" s="284"/>
      <c r="H1370" s="209"/>
    </row>
    <row r="1371" spans="1:8" ht="17.25" customHeight="1">
      <c r="A1371" s="263"/>
      <c r="B1371" s="263"/>
      <c r="C1371" s="263"/>
      <c r="D1371" s="263"/>
      <c r="E1371" s="283"/>
      <c r="F1371" s="283"/>
      <c r="G1371" s="284"/>
      <c r="H1371" s="209"/>
    </row>
    <row r="1372" spans="1:8" ht="17.25" customHeight="1">
      <c r="E1372" s="286"/>
      <c r="F1372" s="286"/>
      <c r="G1372" s="287"/>
    </row>
    <row r="1373" spans="1:8" ht="17.25" customHeight="1">
      <c r="E1373" s="286"/>
      <c r="F1373" s="286"/>
      <c r="G1373" s="287"/>
    </row>
    <row r="1374" spans="1:8" ht="17.25" customHeight="1">
      <c r="E1374" s="286"/>
      <c r="F1374" s="286"/>
      <c r="G1374" s="287"/>
    </row>
    <row r="1375" spans="1:8" ht="17.25" customHeight="1">
      <c r="E1375" s="286"/>
      <c r="F1375" s="286"/>
      <c r="G1375" s="287"/>
    </row>
    <row r="1376" spans="1:8" ht="17.25" customHeight="1">
      <c r="E1376" s="286"/>
      <c r="F1376" s="286"/>
      <c r="G1376" s="287"/>
    </row>
    <row r="1377" spans="1:8" ht="17.25" customHeight="1">
      <c r="E1377" s="286"/>
      <c r="F1377" s="286"/>
      <c r="G1377" s="287"/>
    </row>
    <row r="1378" spans="1:8" s="206" customFormat="1" ht="17.25" customHeight="1">
      <c r="A1378" s="243"/>
      <c r="B1378" s="243"/>
      <c r="C1378" s="243"/>
      <c r="D1378" s="243"/>
      <c r="E1378" s="286"/>
      <c r="F1378" s="286"/>
      <c r="G1378" s="287"/>
      <c r="H1378" s="242"/>
    </row>
    <row r="1379" spans="1:8" ht="17.25" customHeight="1">
      <c r="E1379" s="286"/>
      <c r="F1379" s="286"/>
      <c r="G1379" s="287"/>
    </row>
    <row r="1380" spans="1:8" ht="17.25" customHeight="1">
      <c r="E1380" s="286"/>
      <c r="F1380" s="286"/>
      <c r="G1380" s="287"/>
    </row>
    <row r="1381" spans="1:8" ht="17.25" customHeight="1">
      <c r="E1381" s="286"/>
      <c r="F1381" s="286"/>
      <c r="G1381" s="287"/>
    </row>
    <row r="1382" spans="1:8" ht="17.25" customHeight="1">
      <c r="E1382" s="286"/>
      <c r="F1382" s="286"/>
      <c r="G1382" s="287"/>
    </row>
    <row r="1383" spans="1:8" ht="17.25" customHeight="1">
      <c r="E1383" s="286"/>
      <c r="F1383" s="286"/>
      <c r="G1383" s="287"/>
    </row>
    <row r="1384" spans="1:8" ht="17.25" customHeight="1">
      <c r="E1384" s="286"/>
      <c r="F1384" s="286"/>
      <c r="G1384" s="287"/>
    </row>
    <row r="1385" spans="1:8" s="188" customFormat="1" ht="17.25" customHeight="1">
      <c r="A1385" s="243"/>
      <c r="B1385" s="243"/>
      <c r="C1385" s="243"/>
      <c r="D1385" s="243"/>
      <c r="E1385" s="286"/>
      <c r="F1385" s="286"/>
      <c r="G1385" s="287"/>
      <c r="H1385" s="242"/>
    </row>
    <row r="1386" spans="1:8" ht="17.25" customHeight="1">
      <c r="E1386" s="286"/>
      <c r="F1386" s="286"/>
      <c r="G1386" s="287"/>
    </row>
    <row r="1387" spans="1:8" ht="17.25" customHeight="1">
      <c r="E1387" s="286"/>
      <c r="F1387" s="286"/>
      <c r="G1387" s="287"/>
    </row>
    <row r="1388" spans="1:8" ht="17.25" customHeight="1">
      <c r="E1388" s="286"/>
      <c r="F1388" s="286"/>
      <c r="G1388" s="287"/>
    </row>
    <row r="1389" spans="1:8" ht="17.25" customHeight="1">
      <c r="E1389" s="286"/>
      <c r="F1389" s="286"/>
      <c r="G1389" s="287"/>
    </row>
    <row r="1390" spans="1:8" ht="17.25" customHeight="1">
      <c r="E1390" s="286"/>
      <c r="F1390" s="286"/>
      <c r="G1390" s="287"/>
    </row>
    <row r="1391" spans="1:8" ht="17.25" customHeight="1">
      <c r="E1391" s="286"/>
      <c r="F1391" s="286"/>
      <c r="G1391" s="287"/>
    </row>
    <row r="1392" spans="1:8" ht="17.25" customHeight="1">
      <c r="A1392" s="186"/>
      <c r="B1392" s="186"/>
      <c r="C1392" s="186"/>
      <c r="D1392" s="186"/>
      <c r="E1392" s="286"/>
      <c r="F1392" s="286"/>
      <c r="G1392" s="287"/>
    </row>
    <row r="1393" spans="1:8" ht="17.25" customHeight="1">
      <c r="A1393" s="186"/>
      <c r="B1393" s="186"/>
      <c r="C1393" s="186"/>
      <c r="D1393" s="186"/>
      <c r="E1393" s="286"/>
      <c r="F1393" s="286"/>
      <c r="G1393" s="287"/>
    </row>
    <row r="1394" spans="1:8" ht="17.25" customHeight="1">
      <c r="A1394" s="186"/>
      <c r="B1394" s="186"/>
      <c r="C1394" s="186"/>
      <c r="D1394" s="186"/>
      <c r="E1394" s="286"/>
      <c r="F1394" s="286"/>
      <c r="G1394" s="287"/>
    </row>
    <row r="1395" spans="1:8" ht="17.25" customHeight="1">
      <c r="A1395" s="186"/>
      <c r="B1395" s="186"/>
      <c r="C1395" s="186"/>
      <c r="D1395" s="186"/>
      <c r="E1395" s="286"/>
      <c r="F1395" s="286"/>
      <c r="G1395" s="287"/>
    </row>
    <row r="1396" spans="1:8" ht="17.25" customHeight="1">
      <c r="A1396" s="186"/>
      <c r="B1396" s="186"/>
      <c r="C1396" s="186"/>
      <c r="D1396" s="186"/>
      <c r="E1396" s="286"/>
      <c r="F1396" s="286"/>
      <c r="G1396" s="287"/>
    </row>
    <row r="1397" spans="1:8" ht="17.25" customHeight="1">
      <c r="A1397" s="186"/>
      <c r="B1397" s="186"/>
      <c r="C1397" s="186"/>
      <c r="D1397" s="186"/>
      <c r="E1397" s="286"/>
      <c r="F1397" s="286"/>
      <c r="G1397" s="287"/>
    </row>
    <row r="1398" spans="1:8" ht="17.25" customHeight="1">
      <c r="A1398" s="186"/>
      <c r="B1398" s="186"/>
      <c r="C1398" s="186"/>
      <c r="D1398" s="186"/>
      <c r="E1398" s="286"/>
      <c r="F1398" s="286"/>
      <c r="G1398" s="287"/>
    </row>
    <row r="1399" spans="1:8" ht="17.25" customHeight="1">
      <c r="A1399" s="186"/>
      <c r="B1399" s="186"/>
      <c r="C1399" s="186"/>
      <c r="D1399" s="186"/>
      <c r="E1399" s="286"/>
      <c r="F1399" s="286"/>
      <c r="G1399" s="287"/>
    </row>
    <row r="1400" spans="1:8" ht="17.25" customHeight="1">
      <c r="A1400" s="186"/>
      <c r="B1400" s="186"/>
      <c r="C1400" s="186"/>
      <c r="D1400" s="186"/>
      <c r="E1400" s="286"/>
      <c r="F1400" s="286"/>
      <c r="G1400" s="287"/>
    </row>
    <row r="1401" spans="1:8" ht="17.25" customHeight="1">
      <c r="A1401" s="186"/>
      <c r="B1401" s="186"/>
      <c r="C1401" s="186"/>
      <c r="D1401" s="186"/>
      <c r="E1401" s="286"/>
      <c r="F1401" s="286"/>
      <c r="G1401" s="287"/>
    </row>
    <row r="1402" spans="1:8" ht="17.25" customHeight="1">
      <c r="A1402" s="186"/>
      <c r="B1402" s="186"/>
      <c r="C1402" s="186"/>
      <c r="D1402" s="186"/>
      <c r="E1402" s="286"/>
      <c r="F1402" s="286"/>
      <c r="G1402" s="287"/>
    </row>
    <row r="1403" spans="1:8" ht="17.25" customHeight="1">
      <c r="A1403" s="186"/>
      <c r="B1403" s="186"/>
      <c r="C1403" s="186"/>
      <c r="D1403" s="186"/>
      <c r="E1403" s="286"/>
      <c r="F1403" s="286"/>
      <c r="G1403" s="287"/>
    </row>
    <row r="1404" spans="1:8" ht="17.25" customHeight="1">
      <c r="A1404" s="186"/>
      <c r="B1404" s="186"/>
      <c r="C1404" s="186"/>
      <c r="D1404" s="186"/>
      <c r="E1404" s="286"/>
      <c r="F1404" s="286"/>
      <c r="G1404" s="287"/>
    </row>
    <row r="1405" spans="1:8" ht="17.25" customHeight="1">
      <c r="A1405" s="186"/>
      <c r="B1405" s="186"/>
      <c r="C1405" s="186"/>
      <c r="D1405" s="186"/>
      <c r="E1405" s="286"/>
      <c r="F1405" s="286"/>
      <c r="G1405" s="287"/>
    </row>
    <row r="1406" spans="1:8" ht="17.25" customHeight="1">
      <c r="A1406" s="186"/>
      <c r="B1406" s="186"/>
      <c r="C1406" s="186"/>
      <c r="D1406" s="186"/>
      <c r="E1406" s="286"/>
      <c r="F1406" s="286"/>
      <c r="G1406" s="287"/>
    </row>
    <row r="1407" spans="1:8" ht="17.25" customHeight="1">
      <c r="A1407" s="186"/>
      <c r="B1407" s="186"/>
      <c r="C1407" s="186"/>
      <c r="D1407" s="186"/>
    </row>
    <row r="1408" spans="1:8" s="188" customFormat="1" ht="17.25" customHeight="1">
      <c r="A1408" s="243"/>
      <c r="B1408" s="243"/>
      <c r="C1408" s="243"/>
      <c r="D1408" s="243"/>
      <c r="E1408" s="243"/>
      <c r="F1408" s="243"/>
      <c r="G1408" s="241"/>
      <c r="H1408" s="242"/>
    </row>
    <row r="1409" spans="1:8" s="188" customFormat="1" ht="17.25" customHeight="1">
      <c r="A1409" s="243"/>
      <c r="B1409" s="243"/>
      <c r="C1409" s="243"/>
      <c r="D1409" s="243"/>
      <c r="E1409" s="243"/>
      <c r="F1409" s="243"/>
      <c r="G1409" s="241"/>
      <c r="H1409" s="242"/>
    </row>
    <row r="1410" spans="1:8" ht="17.25" customHeight="1"/>
    <row r="1411" spans="1:8" ht="17.25" customHeight="1"/>
    <row r="1412" spans="1:8" ht="17.25" customHeight="1"/>
    <row r="1413" spans="1:8" ht="17.25" customHeight="1"/>
    <row r="1414" spans="1:8" ht="17.25" customHeight="1"/>
    <row r="1415" spans="1:8" ht="17.25" customHeight="1"/>
    <row r="1416" spans="1:8" ht="17.25" customHeight="1"/>
    <row r="1417" spans="1:8" ht="17.25" customHeight="1"/>
    <row r="1418" spans="1:8" ht="17.25" customHeight="1"/>
    <row r="1419" spans="1:8" ht="17.25" customHeight="1"/>
    <row r="1420" spans="1:8" ht="17.25" customHeight="1"/>
    <row r="1421" spans="1:8" ht="17.25" customHeight="1"/>
    <row r="1422" spans="1:8" ht="17.25" customHeight="1"/>
    <row r="1423" spans="1:8" ht="17.25" customHeight="1"/>
    <row r="1424" spans="1:8" ht="17.25" customHeight="1"/>
    <row r="1425" spans="1:8" s="206" customFormat="1" ht="17.25" customHeight="1">
      <c r="A1425" s="243"/>
      <c r="B1425" s="243"/>
      <c r="C1425" s="243"/>
      <c r="D1425" s="243"/>
      <c r="E1425" s="243"/>
      <c r="F1425" s="243"/>
      <c r="G1425" s="241"/>
      <c r="H1425" s="242"/>
    </row>
    <row r="1426" spans="1:8" s="188" customFormat="1" ht="17.25" customHeight="1">
      <c r="A1426" s="243"/>
      <c r="B1426" s="243"/>
      <c r="C1426" s="243"/>
      <c r="D1426" s="243"/>
      <c r="E1426" s="243"/>
      <c r="F1426" s="243"/>
      <c r="G1426" s="241"/>
      <c r="H1426" s="242"/>
    </row>
    <row r="1427" spans="1:8" ht="17.25" customHeight="1"/>
    <row r="1428" spans="1:8" ht="17.25" customHeight="1"/>
    <row r="1429" spans="1:8" ht="17.25" customHeight="1"/>
    <row r="1430" spans="1:8" ht="17.25" customHeight="1"/>
    <row r="1431" spans="1:8" ht="17.25" customHeight="1"/>
    <row r="1432" spans="1:8" ht="17.25" customHeight="1"/>
    <row r="1433" spans="1:8" ht="17.25" customHeight="1"/>
    <row r="1434" spans="1:8" ht="17.25" customHeight="1"/>
    <row r="1435" spans="1:8" ht="17.25" customHeight="1"/>
    <row r="1436" spans="1:8" ht="17.25" customHeight="1"/>
    <row r="1437" spans="1:8" ht="17.25" customHeight="1"/>
    <row r="1438" spans="1:8" ht="17.25" customHeight="1"/>
    <row r="1439" spans="1:8" ht="17.25" customHeight="1"/>
    <row r="1440" spans="1:8" ht="17.25" customHeight="1"/>
    <row r="1441" spans="1:8" s="206" customFormat="1" ht="17.25" customHeight="1">
      <c r="A1441" s="243"/>
      <c r="B1441" s="243"/>
      <c r="C1441" s="243"/>
      <c r="D1441" s="243"/>
      <c r="E1441" s="243"/>
      <c r="F1441" s="243"/>
      <c r="G1441" s="241"/>
      <c r="H1441" s="242"/>
    </row>
    <row r="1442" spans="1:8" ht="17.25" customHeight="1"/>
    <row r="1443" spans="1:8" ht="17.25" customHeight="1"/>
    <row r="1444" spans="1:8" ht="17.25" customHeight="1"/>
    <row r="1445" spans="1:8" ht="17.25" customHeight="1"/>
    <row r="1446" spans="1:8" ht="17.25" customHeight="1"/>
    <row r="1447" spans="1:8" ht="17.25" customHeight="1"/>
    <row r="1448" spans="1:8" ht="17.25" customHeight="1"/>
    <row r="1449" spans="1:8" ht="17.25" customHeight="1"/>
    <row r="1450" spans="1:8" ht="17.25" customHeight="1"/>
    <row r="1451" spans="1:8" ht="17.25" customHeight="1"/>
    <row r="1452" spans="1:8" s="206" customFormat="1" ht="17.25" customHeight="1">
      <c r="A1452" s="243"/>
      <c r="B1452" s="243"/>
      <c r="C1452" s="243"/>
      <c r="D1452" s="243"/>
      <c r="E1452" s="243"/>
      <c r="F1452" s="243"/>
      <c r="G1452" s="241"/>
      <c r="H1452" s="242"/>
    </row>
    <row r="1453" spans="1:8" ht="17.25" customHeight="1"/>
    <row r="1454" spans="1:8" ht="17.25" customHeight="1"/>
    <row r="1455" spans="1:8" ht="17.25" customHeight="1"/>
    <row r="1456" spans="1:8" ht="17.25" customHeight="1"/>
    <row r="1457" spans="1:8" ht="17.25" customHeight="1"/>
    <row r="1458" spans="1:8" ht="17.25" customHeight="1"/>
    <row r="1459" spans="1:8" ht="17.25" customHeight="1"/>
    <row r="1460" spans="1:8" ht="17.25" customHeight="1"/>
    <row r="1461" spans="1:8" ht="17.25" customHeight="1"/>
    <row r="1462" spans="1:8" ht="17.25" customHeight="1"/>
    <row r="1463" spans="1:8" s="188" customFormat="1" ht="17.25" customHeight="1">
      <c r="A1463" s="243"/>
      <c r="B1463" s="243"/>
      <c r="C1463" s="243"/>
      <c r="D1463" s="243"/>
      <c r="E1463" s="243"/>
      <c r="F1463" s="243"/>
      <c r="G1463" s="241"/>
      <c r="H1463" s="242"/>
    </row>
    <row r="1464" spans="1:8" s="188" customFormat="1" ht="17.25" customHeight="1">
      <c r="A1464" s="243"/>
      <c r="B1464" s="243"/>
      <c r="C1464" s="243"/>
      <c r="D1464" s="243"/>
      <c r="E1464" s="243"/>
      <c r="F1464" s="243"/>
      <c r="G1464" s="241"/>
      <c r="H1464" s="242"/>
    </row>
    <row r="1465" spans="1:8" s="188" customFormat="1" ht="17.25" customHeight="1">
      <c r="A1465" s="243"/>
      <c r="B1465" s="243"/>
      <c r="C1465" s="243"/>
      <c r="D1465" s="243"/>
      <c r="E1465" s="243"/>
      <c r="F1465" s="243"/>
      <c r="G1465" s="241"/>
      <c r="H1465" s="242"/>
    </row>
    <row r="1466" spans="1:8" s="206" customFormat="1" ht="17.25" customHeight="1">
      <c r="A1466" s="243"/>
      <c r="B1466" s="243"/>
      <c r="C1466" s="243"/>
      <c r="D1466" s="243"/>
      <c r="E1466" s="243"/>
      <c r="F1466" s="243"/>
      <c r="G1466" s="241"/>
      <c r="H1466" s="242"/>
    </row>
    <row r="1467" spans="1:8" ht="17.25" customHeight="1"/>
    <row r="1468" spans="1:8" ht="17.25" customHeight="1"/>
    <row r="1469" spans="1:8" s="206" customFormat="1" ht="17.25" customHeight="1">
      <c r="A1469" s="243"/>
      <c r="B1469" s="243"/>
      <c r="C1469" s="243"/>
      <c r="D1469" s="243"/>
      <c r="E1469" s="243"/>
      <c r="F1469" s="243"/>
      <c r="G1469" s="241"/>
      <c r="H1469" s="242"/>
    </row>
    <row r="1470" spans="1:8" ht="17.25" customHeight="1"/>
    <row r="1471" spans="1:8" ht="17.25" customHeight="1"/>
    <row r="1472" spans="1:8" ht="17.25" customHeight="1"/>
    <row r="1473" spans="1:8" ht="17.25" customHeight="1"/>
    <row r="1474" spans="1:8" s="206" customFormat="1" ht="17.25" customHeight="1">
      <c r="A1474" s="243"/>
      <c r="B1474" s="243"/>
      <c r="C1474" s="243"/>
      <c r="D1474" s="243"/>
      <c r="E1474" s="243"/>
      <c r="F1474" s="243"/>
      <c r="G1474" s="241"/>
      <c r="H1474" s="242"/>
    </row>
    <row r="1475" spans="1:8" ht="17.25" customHeight="1"/>
    <row r="1476" spans="1:8" ht="17.25" customHeight="1"/>
    <row r="1477" spans="1:8" ht="17.25" customHeight="1"/>
    <row r="1478" spans="1:8" ht="17.25" customHeight="1"/>
    <row r="1479" spans="1:8" ht="17.25" customHeight="1"/>
    <row r="1480" spans="1:8" ht="17.25" customHeight="1"/>
    <row r="1481" spans="1:8" ht="17.25" customHeight="1"/>
    <row r="1482" spans="1:8" ht="17.25" customHeight="1"/>
    <row r="1483" spans="1:8" ht="17.25" customHeight="1"/>
    <row r="1484" spans="1:8" s="206" customFormat="1" ht="17.25" customHeight="1">
      <c r="A1484" s="243"/>
      <c r="B1484" s="243"/>
      <c r="C1484" s="243"/>
      <c r="D1484" s="243"/>
      <c r="E1484" s="243"/>
      <c r="F1484" s="243"/>
      <c r="G1484" s="241"/>
      <c r="H1484" s="242"/>
    </row>
    <row r="1485" spans="1:8" ht="17.25" customHeight="1"/>
    <row r="1486" spans="1:8" ht="17.25" customHeight="1"/>
    <row r="1487" spans="1:8" ht="17.25" customHeight="1"/>
    <row r="1488" spans="1:8" ht="17.25" customHeight="1"/>
    <row r="1489" spans="1:8" ht="17.25" customHeight="1"/>
    <row r="1490" spans="1:8" s="206" customFormat="1" ht="17.25" customHeight="1">
      <c r="A1490" s="243"/>
      <c r="B1490" s="243"/>
      <c r="C1490" s="243"/>
      <c r="D1490" s="243"/>
      <c r="E1490" s="243"/>
      <c r="F1490" s="243"/>
      <c r="G1490" s="241"/>
      <c r="H1490" s="242"/>
    </row>
    <row r="1491" spans="1:8" ht="17.25" customHeight="1"/>
    <row r="1492" spans="1:8" ht="17.25" customHeight="1"/>
    <row r="1493" spans="1:8" ht="17.25" customHeight="1"/>
    <row r="1494" spans="1:8" ht="17.25" customHeight="1"/>
    <row r="1495" spans="1:8" ht="17.25" customHeight="1"/>
    <row r="1496" spans="1:8" ht="17.25" customHeight="1"/>
    <row r="1497" spans="1:8" ht="17.25" customHeight="1"/>
    <row r="1498" spans="1:8" ht="17.25" customHeight="1"/>
    <row r="1499" spans="1:8" ht="17.25" customHeight="1"/>
    <row r="1500" spans="1:8" ht="17.25" customHeight="1"/>
    <row r="1501" spans="1:8" ht="17.25" customHeight="1"/>
    <row r="1502" spans="1:8" s="206" customFormat="1" ht="17.25" customHeight="1">
      <c r="A1502" s="243"/>
      <c r="B1502" s="243"/>
      <c r="C1502" s="243"/>
      <c r="D1502" s="243"/>
      <c r="E1502" s="243"/>
      <c r="F1502" s="243"/>
      <c r="G1502" s="241"/>
      <c r="H1502" s="242"/>
    </row>
    <row r="1503" spans="1:8" ht="17.25" customHeight="1"/>
    <row r="1504" spans="1:8" ht="17.25" customHeight="1"/>
    <row r="1505" spans="1:8" ht="17.25" customHeight="1"/>
    <row r="1506" spans="1:8" s="188" customFormat="1" ht="17.25" customHeight="1">
      <c r="A1506" s="243"/>
      <c r="B1506" s="243"/>
      <c r="C1506" s="243"/>
      <c r="D1506" s="243"/>
      <c r="E1506" s="243"/>
      <c r="F1506" s="243"/>
      <c r="G1506" s="241"/>
      <c r="H1506" s="242"/>
    </row>
    <row r="1507" spans="1:8" s="206" customFormat="1" ht="17.25" customHeight="1">
      <c r="A1507" s="243"/>
      <c r="B1507" s="243"/>
      <c r="C1507" s="243"/>
      <c r="D1507" s="243"/>
      <c r="E1507" s="243"/>
      <c r="F1507" s="243"/>
      <c r="G1507" s="241"/>
      <c r="H1507" s="242"/>
    </row>
    <row r="1508" spans="1:8" ht="17.25" customHeight="1"/>
    <row r="1509" spans="1:8" s="206" customFormat="1" ht="17.25" customHeight="1">
      <c r="A1509" s="243"/>
      <c r="B1509" s="243"/>
      <c r="C1509" s="243"/>
      <c r="D1509" s="243"/>
      <c r="E1509" s="243"/>
      <c r="F1509" s="243"/>
      <c r="G1509" s="241"/>
      <c r="H1509" s="242"/>
    </row>
    <row r="1510" spans="1:8" s="227" customFormat="1" ht="17.25" customHeight="1">
      <c r="A1510" s="243"/>
      <c r="B1510" s="243"/>
      <c r="C1510" s="243"/>
      <c r="D1510" s="243"/>
      <c r="E1510" s="243"/>
      <c r="F1510" s="243"/>
      <c r="G1510" s="241"/>
      <c r="H1510" s="242"/>
    </row>
    <row r="1511" spans="1:8" ht="17.25" customHeight="1"/>
    <row r="1512" spans="1:8" s="188" customFormat="1" ht="17.25" customHeight="1">
      <c r="A1512" s="243"/>
      <c r="B1512" s="243"/>
      <c r="C1512" s="243"/>
      <c r="D1512" s="243"/>
      <c r="E1512" s="243"/>
      <c r="F1512" s="243"/>
      <c r="G1512" s="241"/>
      <c r="H1512" s="242"/>
    </row>
    <row r="1513" spans="1:8" ht="17.25" customHeight="1"/>
    <row r="1514" spans="1:8" s="188" customFormat="1" ht="17.25" customHeight="1">
      <c r="A1514" s="243"/>
      <c r="B1514" s="243"/>
      <c r="C1514" s="243"/>
      <c r="D1514" s="243"/>
      <c r="E1514" s="243"/>
      <c r="F1514" s="243"/>
      <c r="G1514" s="241"/>
      <c r="H1514" s="242"/>
    </row>
    <row r="1515" spans="1:8" ht="17.25" customHeight="1"/>
    <row r="1516" spans="1:8" s="206" customFormat="1" ht="17.25" customHeight="1">
      <c r="A1516" s="243"/>
      <c r="B1516" s="243"/>
      <c r="C1516" s="243"/>
      <c r="D1516" s="243"/>
      <c r="E1516" s="243"/>
      <c r="F1516" s="243"/>
      <c r="G1516" s="241"/>
      <c r="H1516" s="242"/>
    </row>
    <row r="1517" spans="1:8" ht="17.25" customHeight="1"/>
    <row r="1518" spans="1:8" ht="17.25" customHeight="1"/>
    <row r="1519" spans="1:8" ht="17.25" customHeight="1"/>
    <row r="1520" spans="1:8" ht="17.25" customHeight="1"/>
    <row r="1521" spans="1:8" ht="17.25" customHeight="1"/>
    <row r="1522" spans="1:8" s="206" customFormat="1" ht="17.25" customHeight="1">
      <c r="A1522" s="243"/>
      <c r="B1522" s="243"/>
      <c r="C1522" s="243"/>
      <c r="D1522" s="243"/>
      <c r="E1522" s="243"/>
      <c r="F1522" s="243"/>
      <c r="G1522" s="241"/>
      <c r="H1522" s="242"/>
    </row>
    <row r="1523" spans="1:8" ht="17.25" customHeight="1"/>
    <row r="1524" spans="1:8" ht="17.25" customHeight="1"/>
    <row r="1525" spans="1:8" ht="17.25" customHeight="1"/>
    <row r="1526" spans="1:8" ht="17.25" customHeight="1"/>
    <row r="1527" spans="1:8" ht="17.25" customHeight="1"/>
    <row r="1528" spans="1:8" s="206" customFormat="1" ht="17.25" customHeight="1">
      <c r="A1528" s="243"/>
      <c r="B1528" s="243"/>
      <c r="C1528" s="243"/>
      <c r="D1528" s="243"/>
      <c r="E1528" s="243"/>
      <c r="F1528" s="243"/>
      <c r="G1528" s="241"/>
      <c r="H1528" s="242"/>
    </row>
    <row r="1529" spans="1:8" s="188" customFormat="1" ht="17.25" customHeight="1">
      <c r="A1529" s="243"/>
      <c r="B1529" s="243"/>
      <c r="C1529" s="243"/>
      <c r="D1529" s="243"/>
      <c r="E1529" s="243"/>
      <c r="F1529" s="243"/>
      <c r="G1529" s="241"/>
      <c r="H1529" s="242"/>
    </row>
    <row r="1530" spans="1:8" ht="17.25" customHeight="1"/>
    <row r="1531" spans="1:8" s="206" customFormat="1" ht="17.25" customHeight="1">
      <c r="A1531" s="243"/>
      <c r="B1531" s="243"/>
      <c r="C1531" s="243"/>
      <c r="D1531" s="243"/>
      <c r="E1531" s="243"/>
      <c r="F1531" s="243"/>
      <c r="G1531" s="241"/>
      <c r="H1531" s="242"/>
    </row>
    <row r="1532" spans="1:8" ht="17.25" customHeight="1"/>
    <row r="1533" spans="1:8" ht="17.25" customHeight="1"/>
    <row r="1534" spans="1:8" s="206" customFormat="1" ht="17.25" customHeight="1">
      <c r="A1534" s="243"/>
      <c r="B1534" s="243"/>
      <c r="C1534" s="243"/>
      <c r="D1534" s="243"/>
      <c r="E1534" s="243"/>
      <c r="F1534" s="243"/>
      <c r="G1534" s="241"/>
      <c r="H1534" s="242"/>
    </row>
    <row r="1535" spans="1:8" ht="17.25" customHeight="1"/>
    <row r="1536" spans="1:8" ht="17.25" customHeight="1"/>
    <row r="1537" spans="1:8" s="206" customFormat="1" ht="17.25" customHeight="1">
      <c r="A1537" s="243"/>
      <c r="B1537" s="243"/>
      <c r="C1537" s="243"/>
      <c r="D1537" s="243"/>
      <c r="E1537" s="243"/>
      <c r="F1537" s="243"/>
      <c r="G1537" s="241"/>
      <c r="H1537" s="242"/>
    </row>
    <row r="1538" spans="1:8" ht="17.25" customHeight="1"/>
    <row r="1539" spans="1:8" ht="17.25" customHeight="1"/>
    <row r="1540" spans="1:8" ht="17.25" customHeight="1"/>
    <row r="1541" spans="1:8" ht="17.25" customHeight="1"/>
    <row r="1542" spans="1:8" ht="17.25" customHeight="1"/>
    <row r="1543" spans="1:8" ht="17.25" customHeight="1"/>
    <row r="1544" spans="1:8" ht="17.25" customHeight="1"/>
    <row r="1545" spans="1:8" ht="17.25" customHeight="1"/>
    <row r="1546" spans="1:8" ht="17.25" customHeight="1"/>
    <row r="1547" spans="1:8" ht="17.25" customHeight="1"/>
    <row r="1548" spans="1:8" ht="17.25" customHeight="1"/>
    <row r="1549" spans="1:8" ht="17.25" customHeight="1"/>
    <row r="1550" spans="1:8" ht="17.25" customHeight="1"/>
    <row r="1551" spans="1:8" ht="17.25" customHeight="1"/>
    <row r="1552" spans="1:8" ht="17.25" customHeight="1"/>
    <row r="1553" spans="1:8" ht="17.25" customHeight="1">
      <c r="A1553" s="186"/>
      <c r="B1553" s="186"/>
      <c r="C1553" s="186"/>
      <c r="D1553" s="186"/>
      <c r="E1553" s="186"/>
      <c r="F1553" s="186"/>
      <c r="G1553" s="186"/>
      <c r="H1553" s="235"/>
    </row>
    <row r="1554" spans="1:8" ht="17.25" customHeight="1">
      <c r="A1554" s="186"/>
      <c r="B1554" s="186"/>
      <c r="C1554" s="186"/>
      <c r="D1554" s="186"/>
      <c r="E1554" s="186"/>
      <c r="F1554" s="186"/>
      <c r="G1554" s="186"/>
      <c r="H1554" s="235"/>
    </row>
    <row r="1555" spans="1:8" ht="17.25" customHeight="1">
      <c r="A1555" s="186"/>
      <c r="B1555" s="186"/>
      <c r="C1555" s="186"/>
      <c r="D1555" s="186"/>
      <c r="E1555" s="186"/>
      <c r="F1555" s="186"/>
      <c r="G1555" s="186"/>
      <c r="H1555" s="235"/>
    </row>
    <row r="1556" spans="1:8" ht="17.25" customHeight="1">
      <c r="A1556" s="186"/>
      <c r="B1556" s="186"/>
      <c r="C1556" s="186"/>
      <c r="D1556" s="186"/>
      <c r="E1556" s="186"/>
      <c r="F1556" s="186"/>
      <c r="G1556" s="186"/>
      <c r="H1556" s="235"/>
    </row>
    <row r="1557" spans="1:8" ht="17.25" customHeight="1">
      <c r="A1557" s="186"/>
      <c r="B1557" s="186"/>
      <c r="C1557" s="186"/>
      <c r="D1557" s="186"/>
      <c r="E1557" s="186"/>
      <c r="F1557" s="186"/>
      <c r="G1557" s="186"/>
      <c r="H1557" s="235"/>
    </row>
    <row r="1558" spans="1:8" ht="17.25" customHeight="1">
      <c r="A1558" s="186"/>
      <c r="B1558" s="186"/>
      <c r="C1558" s="186"/>
      <c r="D1558" s="186"/>
      <c r="E1558" s="186"/>
      <c r="F1558" s="186"/>
      <c r="G1558" s="186"/>
      <c r="H1558" s="235"/>
    </row>
    <row r="1559" spans="1:8" ht="17.25" customHeight="1">
      <c r="A1559" s="186"/>
      <c r="B1559" s="186"/>
      <c r="C1559" s="186"/>
      <c r="D1559" s="186"/>
      <c r="E1559" s="186"/>
      <c r="F1559" s="186"/>
      <c r="G1559" s="186"/>
      <c r="H1559" s="235"/>
    </row>
    <row r="1560" spans="1:8" ht="17.25" customHeight="1">
      <c r="A1560" s="186"/>
      <c r="B1560" s="186"/>
      <c r="C1560" s="186"/>
      <c r="D1560" s="186"/>
      <c r="E1560" s="186"/>
      <c r="F1560" s="186"/>
      <c r="G1560" s="186"/>
      <c r="H1560" s="235"/>
    </row>
    <row r="1561" spans="1:8" ht="17.25" customHeight="1">
      <c r="A1561" s="186"/>
      <c r="B1561" s="186"/>
      <c r="C1561" s="186"/>
      <c r="D1561" s="186"/>
      <c r="E1561" s="186"/>
      <c r="F1561" s="186"/>
      <c r="G1561" s="186"/>
      <c r="H1561" s="235"/>
    </row>
    <row r="1562" spans="1:8" ht="17.25" customHeight="1">
      <c r="A1562" s="186"/>
      <c r="B1562" s="186"/>
      <c r="C1562" s="186"/>
      <c r="D1562" s="186"/>
      <c r="E1562" s="186"/>
      <c r="F1562" s="186"/>
      <c r="G1562" s="186"/>
      <c r="H1562" s="235"/>
    </row>
    <row r="1563" spans="1:8" ht="17.25" customHeight="1">
      <c r="A1563" s="186"/>
      <c r="B1563" s="186"/>
      <c r="C1563" s="186"/>
      <c r="D1563" s="186"/>
      <c r="E1563" s="186"/>
      <c r="F1563" s="186"/>
      <c r="G1563" s="186"/>
      <c r="H1563" s="235"/>
    </row>
    <row r="1564" spans="1:8" ht="17.25" customHeight="1">
      <c r="A1564" s="186"/>
      <c r="B1564" s="186"/>
      <c r="C1564" s="186"/>
      <c r="D1564" s="186"/>
      <c r="E1564" s="186"/>
      <c r="F1564" s="186"/>
      <c r="G1564" s="186"/>
      <c r="H1564" s="235"/>
    </row>
    <row r="1565" spans="1:8" ht="17.25" customHeight="1">
      <c r="A1565" s="186"/>
      <c r="B1565" s="186"/>
      <c r="C1565" s="186"/>
      <c r="D1565" s="186"/>
      <c r="E1565" s="186"/>
      <c r="F1565" s="186"/>
      <c r="G1565" s="186"/>
      <c r="H1565" s="235"/>
    </row>
    <row r="1566" spans="1:8" ht="17.25" customHeight="1">
      <c r="A1566" s="186"/>
      <c r="B1566" s="186"/>
      <c r="C1566" s="186"/>
      <c r="D1566" s="186"/>
      <c r="E1566" s="186"/>
      <c r="F1566" s="186"/>
      <c r="G1566" s="186"/>
      <c r="H1566" s="235"/>
    </row>
    <row r="1567" spans="1:8" ht="17.25" customHeight="1">
      <c r="A1567" s="186"/>
      <c r="B1567" s="186"/>
      <c r="C1567" s="186"/>
      <c r="D1567" s="186"/>
      <c r="E1567" s="186"/>
      <c r="F1567" s="186"/>
      <c r="G1567" s="186"/>
      <c r="H1567" s="235"/>
    </row>
    <row r="1568" spans="1:8" ht="17.25" customHeight="1">
      <c r="A1568" s="186"/>
      <c r="B1568" s="186"/>
      <c r="C1568" s="186"/>
      <c r="D1568" s="186"/>
      <c r="E1568" s="186"/>
      <c r="F1568" s="186"/>
      <c r="G1568" s="186"/>
      <c r="H1568" s="235"/>
    </row>
    <row r="1569" spans="1:8" ht="17.25" customHeight="1">
      <c r="A1569" s="186"/>
      <c r="B1569" s="186"/>
      <c r="C1569" s="186"/>
      <c r="D1569" s="186"/>
      <c r="E1569" s="186"/>
      <c r="F1569" s="186"/>
      <c r="G1569" s="186"/>
      <c r="H1569" s="235"/>
    </row>
    <row r="1570" spans="1:8" ht="17.25" customHeight="1">
      <c r="A1570" s="186"/>
      <c r="B1570" s="186"/>
      <c r="C1570" s="186"/>
      <c r="D1570" s="186"/>
      <c r="E1570" s="186"/>
      <c r="F1570" s="186"/>
      <c r="G1570" s="186"/>
      <c r="H1570" s="235"/>
    </row>
    <row r="1571" spans="1:8" ht="17.25" customHeight="1">
      <c r="A1571" s="186"/>
      <c r="B1571" s="186"/>
      <c r="C1571" s="186"/>
      <c r="D1571" s="186"/>
      <c r="E1571" s="186"/>
      <c r="F1571" s="186"/>
      <c r="G1571" s="186"/>
      <c r="H1571" s="235"/>
    </row>
    <row r="1572" spans="1:8" ht="17.25" customHeight="1">
      <c r="A1572" s="186"/>
      <c r="B1572" s="186"/>
      <c r="C1572" s="186"/>
      <c r="D1572" s="186"/>
      <c r="E1572" s="186"/>
      <c r="F1572" s="186"/>
      <c r="G1572" s="186"/>
      <c r="H1572" s="235"/>
    </row>
    <row r="1573" spans="1:8" ht="17.25" customHeight="1">
      <c r="A1573" s="186"/>
      <c r="B1573" s="186"/>
      <c r="C1573" s="186"/>
      <c r="D1573" s="186"/>
      <c r="E1573" s="186"/>
      <c r="F1573" s="186"/>
      <c r="G1573" s="186"/>
      <c r="H1573" s="235"/>
    </row>
    <row r="1574" spans="1:8" ht="17.25" customHeight="1">
      <c r="A1574" s="186"/>
      <c r="B1574" s="186"/>
      <c r="C1574" s="186"/>
      <c r="D1574" s="186"/>
      <c r="E1574" s="186"/>
      <c r="F1574" s="186"/>
      <c r="G1574" s="186"/>
      <c r="H1574" s="235"/>
    </row>
    <row r="1575" spans="1:8" ht="17.25" customHeight="1">
      <c r="A1575" s="186"/>
      <c r="B1575" s="186"/>
      <c r="C1575" s="186"/>
      <c r="D1575" s="186"/>
      <c r="E1575" s="186"/>
      <c r="F1575" s="186"/>
      <c r="G1575" s="186"/>
      <c r="H1575" s="235"/>
    </row>
    <row r="1576" spans="1:8" ht="17.25" customHeight="1">
      <c r="A1576" s="186"/>
      <c r="B1576" s="186"/>
      <c r="C1576" s="186"/>
      <c r="D1576" s="186"/>
      <c r="E1576" s="186"/>
      <c r="F1576" s="186"/>
      <c r="G1576" s="186"/>
      <c r="H1576" s="235"/>
    </row>
    <row r="1577" spans="1:8" ht="17.25" customHeight="1">
      <c r="A1577" s="186"/>
      <c r="B1577" s="186"/>
      <c r="C1577" s="186"/>
      <c r="D1577" s="186"/>
      <c r="E1577" s="186"/>
      <c r="F1577" s="186"/>
      <c r="G1577" s="186"/>
      <c r="H1577" s="235"/>
    </row>
    <row r="1578" spans="1:8" ht="17.25" customHeight="1">
      <c r="A1578" s="186"/>
      <c r="B1578" s="186"/>
      <c r="C1578" s="186"/>
      <c r="D1578" s="186"/>
      <c r="E1578" s="186"/>
      <c r="F1578" s="186"/>
      <c r="G1578" s="186"/>
      <c r="H1578" s="235"/>
    </row>
    <row r="1579" spans="1:8" ht="17.25" customHeight="1">
      <c r="A1579" s="186"/>
      <c r="B1579" s="186"/>
      <c r="C1579" s="186"/>
      <c r="D1579" s="186"/>
      <c r="E1579" s="186"/>
      <c r="F1579" s="186"/>
      <c r="G1579" s="186"/>
      <c r="H1579" s="235"/>
    </row>
    <row r="1580" spans="1:8" ht="17.25" customHeight="1">
      <c r="A1580" s="186"/>
      <c r="B1580" s="186"/>
      <c r="C1580" s="186"/>
      <c r="D1580" s="186"/>
      <c r="E1580" s="186"/>
      <c r="F1580" s="186"/>
      <c r="G1580" s="186"/>
      <c r="H1580" s="235"/>
    </row>
    <row r="1581" spans="1:8" ht="17.25" customHeight="1">
      <c r="A1581" s="186"/>
      <c r="B1581" s="186"/>
      <c r="C1581" s="186"/>
      <c r="D1581" s="186"/>
      <c r="E1581" s="186"/>
      <c r="F1581" s="186"/>
      <c r="G1581" s="186"/>
      <c r="H1581" s="235"/>
    </row>
    <row r="1582" spans="1:8" ht="17.25" customHeight="1">
      <c r="A1582" s="186"/>
      <c r="B1582" s="186"/>
      <c r="C1582" s="186"/>
      <c r="D1582" s="186"/>
      <c r="E1582" s="186"/>
      <c r="F1582" s="186"/>
      <c r="G1582" s="186"/>
      <c r="H1582" s="235"/>
    </row>
    <row r="1583" spans="1:8" ht="17.25" customHeight="1">
      <c r="A1583" s="186"/>
      <c r="B1583" s="186"/>
      <c r="C1583" s="186"/>
      <c r="D1583" s="186"/>
      <c r="E1583" s="186"/>
      <c r="F1583" s="186"/>
      <c r="G1583" s="186"/>
      <c r="H1583" s="235"/>
    </row>
    <row r="1584" spans="1:8" ht="17.25" customHeight="1">
      <c r="A1584" s="186"/>
      <c r="B1584" s="186"/>
      <c r="C1584" s="186"/>
      <c r="D1584" s="186"/>
      <c r="E1584" s="186"/>
      <c r="F1584" s="186"/>
      <c r="G1584" s="186"/>
      <c r="H1584" s="235"/>
    </row>
    <row r="1585" spans="1:8" ht="17.25" customHeight="1">
      <c r="A1585" s="186"/>
      <c r="B1585" s="186"/>
      <c r="C1585" s="186"/>
      <c r="D1585" s="186"/>
      <c r="E1585" s="186"/>
      <c r="F1585" s="186"/>
      <c r="G1585" s="186"/>
      <c r="H1585" s="235"/>
    </row>
    <row r="1586" spans="1:8" ht="17.25" customHeight="1">
      <c r="A1586" s="186"/>
      <c r="B1586" s="186"/>
      <c r="C1586" s="186"/>
      <c r="D1586" s="186"/>
      <c r="E1586" s="186"/>
      <c r="F1586" s="186"/>
      <c r="G1586" s="186"/>
      <c r="H1586" s="235"/>
    </row>
    <row r="1587" spans="1:8" ht="17.25" customHeight="1">
      <c r="A1587" s="186"/>
      <c r="B1587" s="186"/>
      <c r="C1587" s="186"/>
      <c r="D1587" s="186"/>
      <c r="E1587" s="186"/>
      <c r="F1587" s="186"/>
      <c r="G1587" s="186"/>
      <c r="H1587" s="235"/>
    </row>
    <row r="1588" spans="1:8" ht="17.25" customHeight="1">
      <c r="A1588" s="186"/>
      <c r="B1588" s="186"/>
      <c r="C1588" s="186"/>
      <c r="D1588" s="186"/>
      <c r="E1588" s="186"/>
      <c r="F1588" s="186"/>
      <c r="G1588" s="186"/>
      <c r="H1588" s="235"/>
    </row>
    <row r="1589" spans="1:8" ht="17.25" customHeight="1">
      <c r="A1589" s="186"/>
      <c r="B1589" s="186"/>
      <c r="C1589" s="186"/>
      <c r="D1589" s="186"/>
      <c r="E1589" s="186"/>
      <c r="F1589" s="186"/>
      <c r="G1589" s="186"/>
      <c r="H1589" s="235"/>
    </row>
    <row r="1590" spans="1:8" ht="17.25" customHeight="1">
      <c r="A1590" s="186"/>
      <c r="B1590" s="186"/>
      <c r="C1590" s="186"/>
      <c r="D1590" s="186"/>
      <c r="E1590" s="186"/>
      <c r="F1590" s="186"/>
      <c r="G1590" s="186"/>
      <c r="H1590" s="235"/>
    </row>
    <row r="1591" spans="1:8" ht="17.25" customHeight="1">
      <c r="A1591" s="186"/>
      <c r="B1591" s="186"/>
      <c r="C1591" s="186"/>
      <c r="D1591" s="186"/>
      <c r="E1591" s="186"/>
      <c r="F1591" s="186"/>
      <c r="G1591" s="186"/>
      <c r="H1591" s="235"/>
    </row>
    <row r="1592" spans="1:8" ht="17.25" customHeight="1">
      <c r="A1592" s="186"/>
      <c r="B1592" s="186"/>
      <c r="C1592" s="186"/>
      <c r="D1592" s="186"/>
      <c r="E1592" s="186"/>
      <c r="F1592" s="186"/>
      <c r="G1592" s="186"/>
      <c r="H1592" s="235"/>
    </row>
    <row r="1593" spans="1:8" ht="17.25" customHeight="1">
      <c r="A1593" s="186"/>
      <c r="B1593" s="186"/>
      <c r="C1593" s="186"/>
      <c r="D1593" s="186"/>
      <c r="E1593" s="186"/>
      <c r="F1593" s="186"/>
      <c r="G1593" s="186"/>
      <c r="H1593" s="235"/>
    </row>
    <row r="1594" spans="1:8" ht="17.25" customHeight="1">
      <c r="A1594" s="186"/>
      <c r="B1594" s="186"/>
      <c r="C1594" s="186"/>
      <c r="D1594" s="186"/>
      <c r="E1594" s="186"/>
      <c r="F1594" s="186"/>
      <c r="G1594" s="186"/>
      <c r="H1594" s="235"/>
    </row>
    <row r="1595" spans="1:8" ht="17.25" customHeight="1">
      <c r="A1595" s="186"/>
      <c r="B1595" s="186"/>
      <c r="C1595" s="186"/>
      <c r="D1595" s="186"/>
      <c r="E1595" s="186"/>
      <c r="F1595" s="186"/>
      <c r="G1595" s="186"/>
      <c r="H1595" s="235"/>
    </row>
    <row r="1596" spans="1:8" ht="17.25" customHeight="1">
      <c r="A1596" s="186"/>
      <c r="B1596" s="186"/>
      <c r="C1596" s="186"/>
      <c r="D1596" s="186"/>
      <c r="E1596" s="186"/>
      <c r="F1596" s="186"/>
      <c r="G1596" s="186"/>
      <c r="H1596" s="235"/>
    </row>
    <row r="1597" spans="1:8" ht="17.25" customHeight="1">
      <c r="A1597" s="186"/>
      <c r="B1597" s="186"/>
      <c r="C1597" s="186"/>
      <c r="D1597" s="186"/>
      <c r="E1597" s="186"/>
      <c r="F1597" s="186"/>
      <c r="G1597" s="186"/>
      <c r="H1597" s="235"/>
    </row>
    <row r="1598" spans="1:8" ht="17.25" customHeight="1">
      <c r="A1598" s="186"/>
      <c r="B1598" s="186"/>
      <c r="C1598" s="186"/>
      <c r="D1598" s="186"/>
      <c r="E1598" s="186"/>
      <c r="F1598" s="186"/>
      <c r="G1598" s="186"/>
      <c r="H1598" s="235"/>
    </row>
    <row r="1599" spans="1:8" ht="17.25" customHeight="1">
      <c r="A1599" s="186"/>
      <c r="B1599" s="186"/>
      <c r="C1599" s="186"/>
      <c r="D1599" s="186"/>
      <c r="E1599" s="186"/>
      <c r="F1599" s="186"/>
      <c r="G1599" s="186"/>
      <c r="H1599" s="235"/>
    </row>
    <row r="1600" spans="1:8" ht="17.25" customHeight="1">
      <c r="A1600" s="186"/>
      <c r="B1600" s="186"/>
      <c r="C1600" s="186"/>
      <c r="D1600" s="186"/>
      <c r="E1600" s="186"/>
      <c r="F1600" s="186"/>
      <c r="G1600" s="186"/>
      <c r="H1600" s="235"/>
    </row>
    <row r="1601" spans="1:8" ht="17.25" customHeight="1">
      <c r="A1601" s="186"/>
      <c r="B1601" s="186"/>
      <c r="C1601" s="186"/>
      <c r="D1601" s="186"/>
      <c r="E1601" s="186"/>
      <c r="F1601" s="186"/>
      <c r="G1601" s="186"/>
      <c r="H1601" s="235"/>
    </row>
    <row r="1602" spans="1:8" ht="17.25" customHeight="1">
      <c r="A1602" s="186"/>
      <c r="B1602" s="186"/>
      <c r="C1602" s="186"/>
      <c r="D1602" s="186"/>
      <c r="E1602" s="186"/>
      <c r="F1602" s="186"/>
      <c r="G1602" s="186"/>
      <c r="H1602" s="235"/>
    </row>
    <row r="1603" spans="1:8" ht="17.25" customHeight="1">
      <c r="A1603" s="186"/>
      <c r="B1603" s="186"/>
      <c r="C1603" s="186"/>
      <c r="D1603" s="186"/>
      <c r="E1603" s="186"/>
      <c r="F1603" s="186"/>
      <c r="G1603" s="186"/>
      <c r="H1603" s="235"/>
    </row>
    <row r="1604" spans="1:8" ht="17.25" customHeight="1">
      <c r="A1604" s="186"/>
      <c r="B1604" s="186"/>
      <c r="C1604" s="186"/>
      <c r="D1604" s="186"/>
      <c r="E1604" s="186"/>
      <c r="F1604" s="186"/>
      <c r="G1604" s="186"/>
      <c r="H1604" s="235"/>
    </row>
    <row r="1605" spans="1:8" ht="17.25" customHeight="1">
      <c r="A1605" s="186"/>
      <c r="B1605" s="186"/>
      <c r="C1605" s="186"/>
      <c r="D1605" s="186"/>
      <c r="E1605" s="186"/>
      <c r="F1605" s="186"/>
      <c r="G1605" s="186"/>
      <c r="H1605" s="235"/>
    </row>
    <row r="1606" spans="1:8" ht="17.25" customHeight="1">
      <c r="A1606" s="186"/>
      <c r="B1606" s="186"/>
      <c r="C1606" s="186"/>
      <c r="D1606" s="186"/>
      <c r="E1606" s="186"/>
      <c r="F1606" s="186"/>
      <c r="G1606" s="186"/>
      <c r="H1606" s="235"/>
    </row>
    <row r="1607" spans="1:8" ht="17.25" customHeight="1">
      <c r="A1607" s="186"/>
      <c r="B1607" s="186"/>
      <c r="C1607" s="186"/>
      <c r="D1607" s="186"/>
      <c r="E1607" s="186"/>
      <c r="F1607" s="186"/>
      <c r="G1607" s="186"/>
      <c r="H1607" s="235"/>
    </row>
    <row r="1608" spans="1:8" ht="17.25" customHeight="1">
      <c r="A1608" s="186"/>
      <c r="B1608" s="186"/>
      <c r="C1608" s="186"/>
      <c r="D1608" s="186"/>
      <c r="E1608" s="186"/>
      <c r="F1608" s="186"/>
      <c r="G1608" s="186"/>
      <c r="H1608" s="235"/>
    </row>
    <row r="1609" spans="1:8" ht="17.25" customHeight="1">
      <c r="A1609" s="186"/>
      <c r="B1609" s="186"/>
      <c r="C1609" s="186"/>
      <c r="D1609" s="186"/>
      <c r="E1609" s="186"/>
      <c r="F1609" s="186"/>
      <c r="G1609" s="186"/>
      <c r="H1609" s="235"/>
    </row>
    <row r="1610" spans="1:8" ht="17.25" customHeight="1">
      <c r="A1610" s="186"/>
      <c r="B1610" s="186"/>
      <c r="C1610" s="186"/>
      <c r="D1610" s="186"/>
      <c r="E1610" s="186"/>
      <c r="F1610" s="186"/>
      <c r="G1610" s="186"/>
      <c r="H1610" s="235"/>
    </row>
    <row r="1611" spans="1:8" ht="17.25" customHeight="1">
      <c r="A1611" s="186"/>
      <c r="B1611" s="186"/>
      <c r="C1611" s="186"/>
      <c r="D1611" s="186"/>
      <c r="E1611" s="186"/>
      <c r="F1611" s="186"/>
      <c r="G1611" s="186"/>
      <c r="H1611" s="235"/>
    </row>
    <row r="1612" spans="1:8" ht="17.25" customHeight="1">
      <c r="A1612" s="186"/>
      <c r="B1612" s="186"/>
      <c r="C1612" s="186"/>
      <c r="D1612" s="186"/>
      <c r="E1612" s="186"/>
      <c r="F1612" s="186"/>
      <c r="G1612" s="186"/>
      <c r="H1612" s="235"/>
    </row>
    <row r="1613" spans="1:8" ht="17.25" customHeight="1">
      <c r="A1613" s="186"/>
      <c r="B1613" s="186"/>
      <c r="C1613" s="186"/>
      <c r="D1613" s="186"/>
      <c r="E1613" s="186"/>
      <c r="F1613" s="186"/>
      <c r="G1613" s="186"/>
      <c r="H1613" s="235"/>
    </row>
    <row r="1614" spans="1:8" ht="17.25" customHeight="1">
      <c r="A1614" s="186"/>
      <c r="B1614" s="186"/>
      <c r="C1614" s="186"/>
      <c r="D1614" s="186"/>
      <c r="E1614" s="186"/>
      <c r="F1614" s="186"/>
      <c r="G1614" s="186"/>
      <c r="H1614" s="235"/>
    </row>
    <row r="1615" spans="1:8" ht="17.25" customHeight="1">
      <c r="A1615" s="186"/>
      <c r="B1615" s="186"/>
      <c r="C1615" s="186"/>
      <c r="D1615" s="186"/>
      <c r="E1615" s="186"/>
      <c r="F1615" s="186"/>
      <c r="G1615" s="186"/>
      <c r="H1615" s="235"/>
    </row>
    <row r="1616" spans="1:8" ht="17.25" customHeight="1">
      <c r="A1616" s="186"/>
      <c r="B1616" s="186"/>
      <c r="C1616" s="186"/>
      <c r="D1616" s="186"/>
      <c r="E1616" s="186"/>
      <c r="F1616" s="186"/>
      <c r="G1616" s="186"/>
      <c r="H1616" s="235"/>
    </row>
    <row r="1617" spans="1:8" ht="17.25" customHeight="1">
      <c r="A1617" s="186"/>
      <c r="B1617" s="186"/>
      <c r="C1617" s="186"/>
      <c r="D1617" s="186"/>
      <c r="E1617" s="186"/>
      <c r="F1617" s="186"/>
      <c r="G1617" s="186"/>
      <c r="H1617" s="235"/>
    </row>
    <row r="1618" spans="1:8" ht="17.25" customHeight="1">
      <c r="A1618" s="186"/>
      <c r="B1618" s="186"/>
      <c r="C1618" s="186"/>
      <c r="D1618" s="186"/>
      <c r="E1618" s="186"/>
      <c r="F1618" s="186"/>
      <c r="G1618" s="186"/>
      <c r="H1618" s="235"/>
    </row>
    <row r="1619" spans="1:8" ht="17.25" customHeight="1">
      <c r="A1619" s="186"/>
      <c r="B1619" s="186"/>
      <c r="C1619" s="186"/>
      <c r="D1619" s="186"/>
      <c r="E1619" s="186"/>
      <c r="F1619" s="186"/>
      <c r="G1619" s="186"/>
      <c r="H1619" s="235"/>
    </row>
    <row r="1620" spans="1:8" ht="17.25" customHeight="1">
      <c r="A1620" s="186"/>
      <c r="B1620" s="186"/>
      <c r="C1620" s="186"/>
      <c r="D1620" s="186"/>
      <c r="E1620" s="186"/>
      <c r="F1620" s="186"/>
      <c r="G1620" s="186"/>
      <c r="H1620" s="235"/>
    </row>
    <row r="1621" spans="1:8" ht="17.25" customHeight="1">
      <c r="A1621" s="186"/>
      <c r="B1621" s="186"/>
      <c r="C1621" s="186"/>
      <c r="D1621" s="186"/>
      <c r="E1621" s="186"/>
      <c r="F1621" s="186"/>
      <c r="G1621" s="186"/>
      <c r="H1621" s="235"/>
    </row>
    <row r="1622" spans="1:8" ht="17.25" customHeight="1">
      <c r="A1622" s="186"/>
      <c r="B1622" s="186"/>
      <c r="C1622" s="186"/>
      <c r="D1622" s="186"/>
      <c r="E1622" s="186"/>
      <c r="F1622" s="186"/>
      <c r="G1622" s="186"/>
      <c r="H1622" s="235"/>
    </row>
    <row r="1623" spans="1:8" ht="17.25" customHeight="1">
      <c r="A1623" s="186"/>
      <c r="B1623" s="186"/>
      <c r="C1623" s="186"/>
      <c r="D1623" s="186"/>
      <c r="E1623" s="186"/>
      <c r="F1623" s="186"/>
      <c r="G1623" s="186"/>
      <c r="H1623" s="235"/>
    </row>
    <row r="1624" spans="1:8" ht="17.25" customHeight="1">
      <c r="A1624" s="186"/>
      <c r="B1624" s="186"/>
      <c r="C1624" s="186"/>
      <c r="D1624" s="186"/>
      <c r="E1624" s="186"/>
      <c r="F1624" s="186"/>
      <c r="G1624" s="186"/>
      <c r="H1624" s="235"/>
    </row>
    <row r="1625" spans="1:8" ht="17.25" customHeight="1">
      <c r="A1625" s="186"/>
      <c r="B1625" s="186"/>
      <c r="C1625" s="186"/>
      <c r="D1625" s="186"/>
      <c r="E1625" s="186"/>
      <c r="F1625" s="186"/>
      <c r="G1625" s="186"/>
      <c r="H1625" s="235"/>
    </row>
    <row r="1626" spans="1:8" ht="17.25" customHeight="1">
      <c r="A1626" s="186"/>
      <c r="B1626" s="186"/>
      <c r="C1626" s="186"/>
      <c r="D1626" s="186"/>
      <c r="E1626" s="186"/>
      <c r="F1626" s="186"/>
      <c r="G1626" s="186"/>
      <c r="H1626" s="235"/>
    </row>
    <row r="1627" spans="1:8" ht="17.25" customHeight="1">
      <c r="A1627" s="186"/>
      <c r="B1627" s="186"/>
      <c r="C1627" s="186"/>
      <c r="D1627" s="186"/>
      <c r="E1627" s="186"/>
      <c r="F1627" s="186"/>
      <c r="G1627" s="186"/>
      <c r="H1627" s="235"/>
    </row>
    <row r="1628" spans="1:8" ht="17.25" customHeight="1">
      <c r="A1628" s="186"/>
      <c r="B1628" s="186"/>
      <c r="C1628" s="186"/>
      <c r="D1628" s="186"/>
      <c r="E1628" s="186"/>
      <c r="F1628" s="186"/>
      <c r="G1628" s="186"/>
      <c r="H1628" s="235"/>
    </row>
    <row r="1629" spans="1:8" ht="17.25" customHeight="1">
      <c r="A1629" s="186"/>
      <c r="B1629" s="186"/>
      <c r="C1629" s="186"/>
      <c r="D1629" s="186"/>
      <c r="E1629" s="186"/>
      <c r="F1629" s="186"/>
      <c r="G1629" s="186"/>
      <c r="H1629" s="235"/>
    </row>
    <row r="1630" spans="1:8" ht="17.25" customHeight="1">
      <c r="A1630" s="186"/>
      <c r="B1630" s="186"/>
      <c r="C1630" s="186"/>
      <c r="D1630" s="186"/>
      <c r="E1630" s="186"/>
      <c r="F1630" s="186"/>
      <c r="G1630" s="186"/>
      <c r="H1630" s="235"/>
    </row>
    <row r="1631" spans="1:8" ht="17.25" customHeight="1">
      <c r="A1631" s="186"/>
      <c r="B1631" s="186"/>
      <c r="C1631" s="186"/>
      <c r="D1631" s="186"/>
      <c r="E1631" s="186"/>
      <c r="F1631" s="186"/>
      <c r="G1631" s="186"/>
      <c r="H1631" s="235"/>
    </row>
    <row r="1632" spans="1:8" ht="17.25" customHeight="1">
      <c r="A1632" s="186"/>
      <c r="B1632" s="186"/>
      <c r="C1632" s="186"/>
      <c r="D1632" s="186"/>
      <c r="E1632" s="186"/>
      <c r="F1632" s="186"/>
      <c r="G1632" s="186"/>
      <c r="H1632" s="235"/>
    </row>
    <row r="1633" spans="1:8" ht="17.25" customHeight="1">
      <c r="A1633" s="186"/>
      <c r="B1633" s="186"/>
      <c r="C1633" s="186"/>
      <c r="D1633" s="186"/>
      <c r="E1633" s="186"/>
      <c r="F1633" s="186"/>
      <c r="G1633" s="186"/>
      <c r="H1633" s="235"/>
    </row>
    <row r="1634" spans="1:8" ht="17.25" customHeight="1">
      <c r="A1634" s="186"/>
      <c r="B1634" s="186"/>
      <c r="C1634" s="186"/>
      <c r="D1634" s="186"/>
      <c r="E1634" s="186"/>
      <c r="F1634" s="186"/>
      <c r="G1634" s="186"/>
      <c r="H1634" s="235"/>
    </row>
    <row r="1635" spans="1:8" ht="17.25" customHeight="1">
      <c r="A1635" s="186"/>
      <c r="B1635" s="186"/>
      <c r="C1635" s="186"/>
      <c r="D1635" s="186"/>
      <c r="E1635" s="186"/>
      <c r="F1635" s="186"/>
      <c r="G1635" s="186"/>
      <c r="H1635" s="235"/>
    </row>
    <row r="1636" spans="1:8" ht="17.25" customHeight="1">
      <c r="A1636" s="186"/>
      <c r="B1636" s="186"/>
      <c r="C1636" s="186"/>
      <c r="D1636" s="186"/>
      <c r="E1636" s="186"/>
      <c r="F1636" s="186"/>
      <c r="G1636" s="186"/>
      <c r="H1636" s="235"/>
    </row>
    <row r="1637" spans="1:8" ht="17.25" customHeight="1">
      <c r="A1637" s="186"/>
      <c r="B1637" s="186"/>
      <c r="C1637" s="186"/>
      <c r="D1637" s="186"/>
      <c r="E1637" s="186"/>
      <c r="F1637" s="186"/>
      <c r="G1637" s="186"/>
      <c r="H1637" s="235"/>
    </row>
    <row r="1638" spans="1:8" ht="17.25" customHeight="1">
      <c r="A1638" s="186"/>
      <c r="B1638" s="186"/>
      <c r="C1638" s="186"/>
      <c r="D1638" s="186"/>
      <c r="E1638" s="186"/>
      <c r="F1638" s="186"/>
      <c r="G1638" s="186"/>
      <c r="H1638" s="235"/>
    </row>
    <row r="1639" spans="1:8" ht="17.25" customHeight="1">
      <c r="A1639" s="186"/>
      <c r="B1639" s="186"/>
      <c r="C1639" s="186"/>
      <c r="D1639" s="186"/>
      <c r="E1639" s="186"/>
      <c r="F1639" s="186"/>
      <c r="G1639" s="186"/>
      <c r="H1639" s="235"/>
    </row>
    <row r="1640" spans="1:8" ht="17.25" customHeight="1">
      <c r="A1640" s="186"/>
      <c r="B1640" s="186"/>
      <c r="C1640" s="186"/>
      <c r="D1640" s="186"/>
      <c r="E1640" s="186"/>
      <c r="F1640" s="186"/>
      <c r="G1640" s="186"/>
      <c r="H1640" s="235"/>
    </row>
    <row r="1641" spans="1:8" ht="17.25" customHeight="1">
      <c r="A1641" s="186"/>
      <c r="B1641" s="186"/>
      <c r="C1641" s="186"/>
      <c r="D1641" s="186"/>
      <c r="E1641" s="186"/>
      <c r="F1641" s="186"/>
      <c r="G1641" s="186"/>
      <c r="H1641" s="235"/>
    </row>
    <row r="1642" spans="1:8" ht="17.25" customHeight="1">
      <c r="A1642" s="186"/>
      <c r="B1642" s="186"/>
      <c r="C1642" s="186"/>
      <c r="D1642" s="186"/>
      <c r="E1642" s="186"/>
      <c r="F1642" s="186"/>
      <c r="G1642" s="186"/>
      <c r="H1642" s="235"/>
    </row>
    <row r="1643" spans="1:8" ht="17.25" customHeight="1">
      <c r="A1643" s="186"/>
      <c r="B1643" s="186"/>
      <c r="C1643" s="186"/>
      <c r="D1643" s="186"/>
      <c r="E1643" s="186"/>
      <c r="F1643" s="186"/>
      <c r="G1643" s="186"/>
      <c r="H1643" s="235"/>
    </row>
    <row r="1644" spans="1:8" ht="17.25" customHeight="1">
      <c r="A1644" s="186"/>
      <c r="B1644" s="186"/>
      <c r="C1644" s="186"/>
      <c r="D1644" s="186"/>
      <c r="E1644" s="186"/>
      <c r="F1644" s="186"/>
      <c r="G1644" s="186"/>
      <c r="H1644" s="235"/>
    </row>
    <row r="1645" spans="1:8" ht="17.25" customHeight="1">
      <c r="A1645" s="186"/>
      <c r="B1645" s="186"/>
      <c r="C1645" s="186"/>
      <c r="D1645" s="186"/>
      <c r="E1645" s="186"/>
      <c r="F1645" s="186"/>
      <c r="G1645" s="186"/>
      <c r="H1645" s="235"/>
    </row>
    <row r="1646" spans="1:8" ht="17.25" customHeight="1">
      <c r="A1646" s="186"/>
      <c r="B1646" s="186"/>
      <c r="C1646" s="186"/>
      <c r="D1646" s="186"/>
      <c r="E1646" s="186"/>
      <c r="F1646" s="186"/>
      <c r="G1646" s="186"/>
      <c r="H1646" s="235"/>
    </row>
    <row r="1647" spans="1:8" ht="17.25" customHeight="1">
      <c r="A1647" s="186"/>
      <c r="B1647" s="186"/>
      <c r="C1647" s="186"/>
      <c r="D1647" s="186"/>
      <c r="E1647" s="186"/>
      <c r="F1647" s="186"/>
      <c r="G1647" s="186"/>
      <c r="H1647" s="235"/>
    </row>
    <row r="1648" spans="1:8" ht="17.25" customHeight="1">
      <c r="A1648" s="186"/>
      <c r="B1648" s="186"/>
      <c r="C1648" s="186"/>
      <c r="D1648" s="186"/>
      <c r="E1648" s="186"/>
      <c r="F1648" s="186"/>
      <c r="G1648" s="186"/>
      <c r="H1648" s="235"/>
    </row>
    <row r="1649" spans="1:8" ht="17.25" customHeight="1">
      <c r="A1649" s="186"/>
      <c r="B1649" s="186"/>
      <c r="C1649" s="186"/>
      <c r="D1649" s="186"/>
      <c r="E1649" s="186"/>
      <c r="F1649" s="186"/>
      <c r="G1649" s="186"/>
      <c r="H1649" s="235"/>
    </row>
    <row r="1650" spans="1:8" ht="17.25" customHeight="1">
      <c r="A1650" s="186"/>
      <c r="B1650" s="186"/>
      <c r="C1650" s="186"/>
      <c r="D1650" s="186"/>
      <c r="E1650" s="186"/>
      <c r="F1650" s="186"/>
      <c r="G1650" s="186"/>
      <c r="H1650" s="235"/>
    </row>
    <row r="1651" spans="1:8" ht="17.25" customHeight="1">
      <c r="A1651" s="186"/>
      <c r="B1651" s="186"/>
      <c r="C1651" s="186"/>
      <c r="D1651" s="186"/>
      <c r="E1651" s="186"/>
      <c r="F1651" s="186"/>
      <c r="G1651" s="186"/>
      <c r="H1651" s="235"/>
    </row>
    <row r="1652" spans="1:8" ht="17.25" customHeight="1">
      <c r="A1652" s="186"/>
      <c r="B1652" s="186"/>
      <c r="C1652" s="186"/>
      <c r="D1652" s="186"/>
      <c r="E1652" s="186"/>
      <c r="F1652" s="186"/>
      <c r="G1652" s="186"/>
      <c r="H1652" s="235"/>
    </row>
    <row r="1653" spans="1:8" ht="17.25" customHeight="1">
      <c r="A1653" s="186"/>
      <c r="B1653" s="186"/>
      <c r="C1653" s="186"/>
      <c r="D1653" s="186"/>
      <c r="E1653" s="186"/>
      <c r="F1653" s="186"/>
      <c r="G1653" s="186"/>
      <c r="H1653" s="235"/>
    </row>
    <row r="1654" spans="1:8" ht="17.25" customHeight="1">
      <c r="A1654" s="186"/>
      <c r="B1654" s="186"/>
      <c r="C1654" s="186"/>
      <c r="D1654" s="186"/>
      <c r="E1654" s="186"/>
      <c r="F1654" s="186"/>
      <c r="G1654" s="186"/>
      <c r="H1654" s="235"/>
    </row>
    <row r="1655" spans="1:8" ht="17.25" customHeight="1">
      <c r="A1655" s="186"/>
      <c r="B1655" s="186"/>
      <c r="C1655" s="186"/>
      <c r="D1655" s="186"/>
      <c r="E1655" s="186"/>
      <c r="F1655" s="186"/>
      <c r="G1655" s="186"/>
      <c r="H1655" s="235"/>
    </row>
    <row r="1656" spans="1:8" ht="17.25" customHeight="1">
      <c r="A1656" s="186"/>
      <c r="B1656" s="186"/>
      <c r="C1656" s="186"/>
      <c r="D1656" s="186"/>
      <c r="E1656" s="186"/>
      <c r="F1656" s="186"/>
      <c r="G1656" s="186"/>
      <c r="H1656" s="235"/>
    </row>
    <row r="1657" spans="1:8" ht="17.25" customHeight="1">
      <c r="A1657" s="186"/>
      <c r="B1657" s="186"/>
      <c r="C1657" s="186"/>
      <c r="D1657" s="186"/>
      <c r="E1657" s="186"/>
      <c r="F1657" s="186"/>
      <c r="G1657" s="186"/>
      <c r="H1657" s="235"/>
    </row>
    <row r="1658" spans="1:8" ht="17.25" customHeight="1">
      <c r="A1658" s="186"/>
      <c r="B1658" s="186"/>
      <c r="C1658" s="186"/>
      <c r="D1658" s="186"/>
      <c r="E1658" s="186"/>
      <c r="F1658" s="186"/>
      <c r="G1658" s="186"/>
      <c r="H1658" s="235"/>
    </row>
    <row r="1659" spans="1:8" ht="17.25" customHeight="1">
      <c r="A1659" s="186"/>
      <c r="B1659" s="186"/>
      <c r="C1659" s="186"/>
      <c r="D1659" s="186"/>
      <c r="E1659" s="186"/>
      <c r="F1659" s="186"/>
      <c r="G1659" s="186"/>
      <c r="H1659" s="235"/>
    </row>
    <row r="1660" spans="1:8" ht="17.25" customHeight="1">
      <c r="A1660" s="186"/>
      <c r="B1660" s="186"/>
      <c r="C1660" s="186"/>
      <c r="D1660" s="186"/>
      <c r="E1660" s="186"/>
      <c r="F1660" s="186"/>
      <c r="G1660" s="186"/>
      <c r="H1660" s="235"/>
    </row>
    <row r="1661" spans="1:8" ht="17.25" customHeight="1">
      <c r="A1661" s="186"/>
      <c r="B1661" s="186"/>
      <c r="C1661" s="186"/>
      <c r="D1661" s="186"/>
      <c r="E1661" s="186"/>
      <c r="F1661" s="186"/>
      <c r="G1661" s="186"/>
      <c r="H1661" s="235"/>
    </row>
    <row r="1662" spans="1:8" ht="17.25" customHeight="1">
      <c r="A1662" s="186"/>
      <c r="B1662" s="186"/>
      <c r="C1662" s="186"/>
      <c r="D1662" s="186"/>
      <c r="E1662" s="186"/>
      <c r="F1662" s="186"/>
      <c r="G1662" s="186"/>
      <c r="H1662" s="235"/>
    </row>
    <row r="1663" spans="1:8" ht="17.25" customHeight="1">
      <c r="A1663" s="186"/>
      <c r="B1663" s="186"/>
      <c r="C1663" s="186"/>
      <c r="D1663" s="186"/>
      <c r="E1663" s="186"/>
      <c r="F1663" s="186"/>
      <c r="G1663" s="186"/>
      <c r="H1663" s="235"/>
    </row>
    <row r="1664" spans="1:8" ht="17.25" customHeight="1">
      <c r="A1664" s="186"/>
      <c r="B1664" s="186"/>
      <c r="C1664" s="186"/>
      <c r="D1664" s="186"/>
      <c r="E1664" s="186"/>
      <c r="F1664" s="186"/>
      <c r="G1664" s="186"/>
      <c r="H1664" s="235"/>
    </row>
    <row r="1665" spans="1:8" ht="17.25" customHeight="1">
      <c r="A1665" s="186"/>
      <c r="B1665" s="186"/>
      <c r="C1665" s="186"/>
      <c r="D1665" s="186"/>
      <c r="E1665" s="186"/>
      <c r="F1665" s="186"/>
      <c r="G1665" s="186"/>
      <c r="H1665" s="235"/>
    </row>
    <row r="1666" spans="1:8" ht="17.25" customHeight="1">
      <c r="A1666" s="186"/>
      <c r="B1666" s="186"/>
      <c r="C1666" s="186"/>
      <c r="D1666" s="186"/>
      <c r="E1666" s="186"/>
      <c r="F1666" s="186"/>
      <c r="G1666" s="186"/>
      <c r="H1666" s="235"/>
    </row>
    <row r="1667" spans="1:8" ht="17.25" customHeight="1">
      <c r="A1667" s="186"/>
      <c r="B1667" s="186"/>
      <c r="C1667" s="186"/>
      <c r="D1667" s="186"/>
      <c r="E1667" s="186"/>
      <c r="F1667" s="186"/>
      <c r="G1667" s="186"/>
      <c r="H1667" s="235"/>
    </row>
    <row r="1668" spans="1:8" ht="17.25" customHeight="1">
      <c r="A1668" s="186"/>
      <c r="B1668" s="186"/>
      <c r="C1668" s="186"/>
      <c r="D1668" s="186"/>
      <c r="E1668" s="186"/>
      <c r="F1668" s="186"/>
      <c r="G1668" s="186"/>
      <c r="H1668" s="235"/>
    </row>
    <row r="1669" spans="1:8" ht="17.25" customHeight="1">
      <c r="A1669" s="186"/>
      <c r="B1669" s="186"/>
      <c r="C1669" s="186"/>
      <c r="D1669" s="186"/>
      <c r="E1669" s="186"/>
      <c r="F1669" s="186"/>
      <c r="G1669" s="186"/>
      <c r="H1669" s="235"/>
    </row>
    <row r="1670" spans="1:8" ht="17.25" customHeight="1">
      <c r="A1670" s="186"/>
      <c r="B1670" s="186"/>
      <c r="C1670" s="186"/>
      <c r="D1670" s="186"/>
      <c r="E1670" s="186"/>
      <c r="F1670" s="186"/>
      <c r="G1670" s="186"/>
      <c r="H1670" s="235"/>
    </row>
    <row r="1671" spans="1:8" ht="17.25" customHeight="1">
      <c r="A1671" s="186"/>
      <c r="B1671" s="186"/>
      <c r="C1671" s="186"/>
      <c r="D1671" s="186"/>
      <c r="E1671" s="186"/>
      <c r="F1671" s="186"/>
      <c r="G1671" s="186"/>
      <c r="H1671" s="235"/>
    </row>
    <row r="1672" spans="1:8" ht="17.25" customHeight="1">
      <c r="A1672" s="186"/>
      <c r="B1672" s="186"/>
      <c r="C1672" s="186"/>
      <c r="D1672" s="186"/>
      <c r="E1672" s="186"/>
      <c r="F1672" s="186"/>
      <c r="G1672" s="186"/>
      <c r="H1672" s="235"/>
    </row>
    <row r="1673" spans="1:8" ht="17.25" customHeight="1">
      <c r="A1673" s="186"/>
      <c r="B1673" s="186"/>
      <c r="C1673" s="186"/>
      <c r="D1673" s="186"/>
      <c r="E1673" s="186"/>
      <c r="F1673" s="186"/>
      <c r="G1673" s="186"/>
      <c r="H1673" s="235"/>
    </row>
    <row r="1674" spans="1:8" ht="17.25" customHeight="1">
      <c r="A1674" s="186"/>
      <c r="B1674" s="186"/>
      <c r="C1674" s="186"/>
      <c r="D1674" s="186"/>
      <c r="E1674" s="186"/>
      <c r="F1674" s="186"/>
      <c r="G1674" s="186"/>
      <c r="H1674" s="235"/>
    </row>
    <row r="1675" spans="1:8" ht="17.25" customHeight="1">
      <c r="A1675" s="186"/>
      <c r="B1675" s="186"/>
      <c r="C1675" s="186"/>
      <c r="D1675" s="186"/>
      <c r="E1675" s="186"/>
      <c r="F1675" s="186"/>
      <c r="G1675" s="186"/>
      <c r="H1675" s="235"/>
    </row>
    <row r="1676" spans="1:8" ht="17.25" customHeight="1">
      <c r="A1676" s="186"/>
      <c r="B1676" s="186"/>
      <c r="C1676" s="186"/>
      <c r="D1676" s="186"/>
      <c r="E1676" s="186"/>
      <c r="F1676" s="186"/>
      <c r="G1676" s="186"/>
      <c r="H1676" s="235"/>
    </row>
    <row r="1677" spans="1:8" ht="17.25" customHeight="1">
      <c r="A1677" s="186"/>
      <c r="B1677" s="186"/>
      <c r="C1677" s="186"/>
      <c r="D1677" s="186"/>
      <c r="E1677" s="186"/>
      <c r="F1677" s="186"/>
      <c r="G1677" s="186"/>
      <c r="H1677" s="235"/>
    </row>
    <row r="1678" spans="1:8" ht="17.25" customHeight="1">
      <c r="A1678" s="186"/>
      <c r="B1678" s="186"/>
      <c r="C1678" s="186"/>
      <c r="D1678" s="186"/>
      <c r="E1678" s="186"/>
      <c r="F1678" s="186"/>
      <c r="G1678" s="186"/>
      <c r="H1678" s="235"/>
    </row>
    <row r="1679" spans="1:8" ht="17.25" customHeight="1">
      <c r="A1679" s="186"/>
      <c r="B1679" s="186"/>
      <c r="C1679" s="186"/>
      <c r="D1679" s="186"/>
      <c r="E1679" s="186"/>
      <c r="F1679" s="186"/>
      <c r="G1679" s="186"/>
      <c r="H1679" s="235"/>
    </row>
    <row r="1680" spans="1:8" ht="17.25" customHeight="1">
      <c r="A1680" s="186"/>
      <c r="B1680" s="186"/>
      <c r="C1680" s="186"/>
      <c r="D1680" s="186"/>
      <c r="E1680" s="186"/>
      <c r="F1680" s="186"/>
      <c r="G1680" s="186"/>
      <c r="H1680" s="235"/>
    </row>
    <row r="1681" spans="1:8" ht="17.25" customHeight="1">
      <c r="A1681" s="186"/>
      <c r="B1681" s="186"/>
      <c r="C1681" s="186"/>
      <c r="D1681" s="186"/>
      <c r="E1681" s="186"/>
      <c r="F1681" s="186"/>
      <c r="G1681" s="186"/>
      <c r="H1681" s="235"/>
    </row>
    <row r="1682" spans="1:8" ht="17.25" customHeight="1">
      <c r="A1682" s="186"/>
      <c r="B1682" s="186"/>
      <c r="C1682" s="186"/>
      <c r="D1682" s="186"/>
      <c r="E1682" s="186"/>
      <c r="F1682" s="186"/>
      <c r="G1682" s="186"/>
      <c r="H1682" s="235"/>
    </row>
    <row r="1683" spans="1:8" ht="17.25" customHeight="1">
      <c r="A1683" s="186"/>
      <c r="B1683" s="186"/>
      <c r="C1683" s="186"/>
      <c r="D1683" s="186"/>
      <c r="E1683" s="186"/>
      <c r="F1683" s="186"/>
      <c r="G1683" s="186"/>
      <c r="H1683" s="235"/>
    </row>
    <row r="1684" spans="1:8" ht="17.25" customHeight="1">
      <c r="A1684" s="186"/>
      <c r="B1684" s="186"/>
      <c r="C1684" s="186"/>
      <c r="D1684" s="186"/>
      <c r="E1684" s="186"/>
      <c r="F1684" s="186"/>
      <c r="G1684" s="186"/>
      <c r="H1684" s="235"/>
    </row>
    <row r="1685" spans="1:8" ht="17.25" customHeight="1">
      <c r="A1685" s="186"/>
      <c r="B1685" s="186"/>
      <c r="C1685" s="186"/>
      <c r="D1685" s="186"/>
      <c r="E1685" s="186"/>
      <c r="F1685" s="186"/>
      <c r="G1685" s="186"/>
      <c r="H1685" s="235"/>
    </row>
    <row r="1686" spans="1:8" ht="17.25" customHeight="1">
      <c r="A1686" s="186"/>
      <c r="B1686" s="186"/>
      <c r="C1686" s="186"/>
      <c r="D1686" s="186"/>
      <c r="E1686" s="186"/>
      <c r="F1686" s="186"/>
      <c r="G1686" s="186"/>
      <c r="H1686" s="235"/>
    </row>
    <row r="1687" spans="1:8" ht="17.25" customHeight="1">
      <c r="A1687" s="186"/>
      <c r="B1687" s="186"/>
      <c r="C1687" s="186"/>
      <c r="D1687" s="186"/>
      <c r="E1687" s="186"/>
      <c r="F1687" s="186"/>
      <c r="G1687" s="186"/>
      <c r="H1687" s="235"/>
    </row>
    <row r="1688" spans="1:8" ht="17.25" customHeight="1">
      <c r="A1688" s="186"/>
      <c r="B1688" s="186"/>
      <c r="C1688" s="186"/>
      <c r="D1688" s="186"/>
      <c r="E1688" s="186"/>
      <c r="F1688" s="186"/>
      <c r="G1688" s="186"/>
      <c r="H1688" s="235"/>
    </row>
    <row r="1689" spans="1:8" ht="17.25" customHeight="1">
      <c r="A1689" s="186"/>
      <c r="B1689" s="186"/>
      <c r="C1689" s="186"/>
      <c r="D1689" s="186"/>
      <c r="E1689" s="186"/>
      <c r="F1689" s="186"/>
      <c r="G1689" s="186"/>
      <c r="H1689" s="235"/>
    </row>
    <row r="1690" spans="1:8" ht="17.25" customHeight="1">
      <c r="A1690" s="186"/>
      <c r="B1690" s="186"/>
      <c r="C1690" s="186"/>
      <c r="D1690" s="186"/>
      <c r="E1690" s="186"/>
      <c r="F1690" s="186"/>
      <c r="G1690" s="186"/>
      <c r="H1690" s="235"/>
    </row>
    <row r="1691" spans="1:8" ht="17.25" customHeight="1">
      <c r="A1691" s="186"/>
      <c r="B1691" s="186"/>
      <c r="C1691" s="186"/>
      <c r="D1691" s="186"/>
      <c r="E1691" s="186"/>
      <c r="F1691" s="186"/>
      <c r="G1691" s="186"/>
      <c r="H1691" s="235"/>
    </row>
    <row r="1692" spans="1:8" ht="17.25" customHeight="1">
      <c r="A1692" s="186"/>
      <c r="B1692" s="186"/>
      <c r="C1692" s="186"/>
      <c r="D1692" s="186"/>
      <c r="E1692" s="186"/>
      <c r="F1692" s="186"/>
      <c r="G1692" s="186"/>
      <c r="H1692" s="235"/>
    </row>
    <row r="1693" spans="1:8" ht="17.25" customHeight="1">
      <c r="A1693" s="186"/>
      <c r="B1693" s="186"/>
      <c r="C1693" s="186"/>
      <c r="D1693" s="186"/>
      <c r="E1693" s="186"/>
      <c r="F1693" s="186"/>
      <c r="G1693" s="186"/>
      <c r="H1693" s="235"/>
    </row>
    <row r="1694" spans="1:8" ht="17.25" customHeight="1">
      <c r="A1694" s="186"/>
      <c r="B1694" s="186"/>
      <c r="C1694" s="186"/>
      <c r="D1694" s="186"/>
      <c r="E1694" s="186"/>
      <c r="F1694" s="186"/>
      <c r="G1694" s="186"/>
      <c r="H1694" s="235"/>
    </row>
    <row r="1695" spans="1:8" ht="17.25" customHeight="1">
      <c r="A1695" s="186"/>
      <c r="B1695" s="186"/>
      <c r="C1695" s="186"/>
      <c r="D1695" s="186"/>
      <c r="E1695" s="186"/>
      <c r="F1695" s="186"/>
      <c r="G1695" s="186"/>
      <c r="H1695" s="235"/>
    </row>
  </sheetData>
  <mergeCells count="840">
    <mergeCell ref="A1:G1"/>
    <mergeCell ref="A2:G2"/>
    <mergeCell ref="A3:G3"/>
    <mergeCell ref="A4:G4"/>
    <mergeCell ref="A5:G5"/>
    <mergeCell ref="A6:G6"/>
    <mergeCell ref="E12:G12"/>
    <mergeCell ref="E13:G13"/>
    <mergeCell ref="E14:G14"/>
    <mergeCell ref="E15:G15"/>
    <mergeCell ref="E16:G16"/>
    <mergeCell ref="E17:G17"/>
    <mergeCell ref="A8:A9"/>
    <mergeCell ref="B8:B9"/>
    <mergeCell ref="C8:D8"/>
    <mergeCell ref="E8:G9"/>
    <mergeCell ref="E10:G10"/>
    <mergeCell ref="E11:G11"/>
    <mergeCell ref="E24:G24"/>
    <mergeCell ref="E25:G25"/>
    <mergeCell ref="E26:G26"/>
    <mergeCell ref="E27:G27"/>
    <mergeCell ref="E28:G28"/>
    <mergeCell ref="E29:G29"/>
    <mergeCell ref="E18:G18"/>
    <mergeCell ref="E19:G19"/>
    <mergeCell ref="E20:G20"/>
    <mergeCell ref="E21:G21"/>
    <mergeCell ref="E22:G22"/>
    <mergeCell ref="E23:G23"/>
    <mergeCell ref="E36:G36"/>
    <mergeCell ref="E37:G37"/>
    <mergeCell ref="E38:G38"/>
    <mergeCell ref="E39:G39"/>
    <mergeCell ref="E40:G40"/>
    <mergeCell ref="E41:G41"/>
    <mergeCell ref="E30:G30"/>
    <mergeCell ref="E31:G31"/>
    <mergeCell ref="E32:G32"/>
    <mergeCell ref="E33:G33"/>
    <mergeCell ref="E34:G34"/>
    <mergeCell ref="E35:G35"/>
    <mergeCell ref="E48:G48"/>
    <mergeCell ref="E49:G49"/>
    <mergeCell ref="E50:G50"/>
    <mergeCell ref="E51:G51"/>
    <mergeCell ref="E52:G52"/>
    <mergeCell ref="E53:G53"/>
    <mergeCell ref="E42:G42"/>
    <mergeCell ref="E43:G43"/>
    <mergeCell ref="E44:G44"/>
    <mergeCell ref="E45:G45"/>
    <mergeCell ref="E46:G46"/>
    <mergeCell ref="E47:G47"/>
    <mergeCell ref="E60:G60"/>
    <mergeCell ref="E61:G61"/>
    <mergeCell ref="E62:G62"/>
    <mergeCell ref="E63:G63"/>
    <mergeCell ref="E64:G64"/>
    <mergeCell ref="E65:G65"/>
    <mergeCell ref="E54:G54"/>
    <mergeCell ref="E55:G55"/>
    <mergeCell ref="E56:G56"/>
    <mergeCell ref="E57:G57"/>
    <mergeCell ref="E58:G58"/>
    <mergeCell ref="E59:G59"/>
    <mergeCell ref="E72:G72"/>
    <mergeCell ref="E73:G73"/>
    <mergeCell ref="E74:G74"/>
    <mergeCell ref="E75:G75"/>
    <mergeCell ref="E76:G76"/>
    <mergeCell ref="E77:G77"/>
    <mergeCell ref="E66:G66"/>
    <mergeCell ref="E67:G67"/>
    <mergeCell ref="E68:G68"/>
    <mergeCell ref="E69:G69"/>
    <mergeCell ref="E70:G70"/>
    <mergeCell ref="E71:G71"/>
    <mergeCell ref="E84:G84"/>
    <mergeCell ref="E85:G85"/>
    <mergeCell ref="E86:G86"/>
    <mergeCell ref="E87:G87"/>
    <mergeCell ref="E88:G88"/>
    <mergeCell ref="E89:G89"/>
    <mergeCell ref="E78:G78"/>
    <mergeCell ref="E79:G79"/>
    <mergeCell ref="E80:G80"/>
    <mergeCell ref="E81:G81"/>
    <mergeCell ref="E82:G82"/>
    <mergeCell ref="E83:G83"/>
    <mergeCell ref="E98:G98"/>
    <mergeCell ref="E99:G99"/>
    <mergeCell ref="E100:G100"/>
    <mergeCell ref="E101:G101"/>
    <mergeCell ref="E102:G102"/>
    <mergeCell ref="E103:G103"/>
    <mergeCell ref="E90:G90"/>
    <mergeCell ref="E91:G91"/>
    <mergeCell ref="E92:G92"/>
    <mergeCell ref="E93:G93"/>
    <mergeCell ref="E96:G96"/>
    <mergeCell ref="E97:G97"/>
    <mergeCell ref="E110:G110"/>
    <mergeCell ref="E111:G111"/>
    <mergeCell ref="E112:G112"/>
    <mergeCell ref="E150:G150"/>
    <mergeCell ref="E151:G151"/>
    <mergeCell ref="E152:G152"/>
    <mergeCell ref="E104:G104"/>
    <mergeCell ref="E105:G105"/>
    <mergeCell ref="E106:G106"/>
    <mergeCell ref="E107:G107"/>
    <mergeCell ref="E108:G108"/>
    <mergeCell ref="E109:G109"/>
    <mergeCell ref="E169:G169"/>
    <mergeCell ref="E181:G181"/>
    <mergeCell ref="E182:G182"/>
    <mergeCell ref="E185:G185"/>
    <mergeCell ref="E186:G186"/>
    <mergeCell ref="E187:G187"/>
    <mergeCell ref="E153:G153"/>
    <mergeCell ref="E154:G154"/>
    <mergeCell ref="E155:G155"/>
    <mergeCell ref="E164:G164"/>
    <mergeCell ref="E165:G165"/>
    <mergeCell ref="E168:G168"/>
    <mergeCell ref="E194:G194"/>
    <mergeCell ref="E197:G197"/>
    <mergeCell ref="E198:G198"/>
    <mergeCell ref="E199:G199"/>
    <mergeCell ref="E200:G200"/>
    <mergeCell ref="E201:G201"/>
    <mergeCell ref="E188:G188"/>
    <mergeCell ref="E189:G189"/>
    <mergeCell ref="E190:G190"/>
    <mergeCell ref="E191:G191"/>
    <mergeCell ref="E192:G192"/>
    <mergeCell ref="E193:G193"/>
    <mergeCell ref="E208:G208"/>
    <mergeCell ref="E209:G209"/>
    <mergeCell ref="E210:G210"/>
    <mergeCell ref="E211:G211"/>
    <mergeCell ref="E212:G212"/>
    <mergeCell ref="E213:G213"/>
    <mergeCell ref="E202:G202"/>
    <mergeCell ref="E203:G203"/>
    <mergeCell ref="E204:G204"/>
    <mergeCell ref="E205:G205"/>
    <mergeCell ref="E206:G206"/>
    <mergeCell ref="E207:G207"/>
    <mergeCell ref="E228:G228"/>
    <mergeCell ref="E230:G230"/>
    <mergeCell ref="E231:G231"/>
    <mergeCell ref="E234:G234"/>
    <mergeCell ref="E235:G235"/>
    <mergeCell ref="E237:G237"/>
    <mergeCell ref="E214:G214"/>
    <mergeCell ref="E215:G215"/>
    <mergeCell ref="E216:G216"/>
    <mergeCell ref="E224:G224"/>
    <mergeCell ref="E225:G225"/>
    <mergeCell ref="E227:G227"/>
    <mergeCell ref="E293:G293"/>
    <mergeCell ref="E302:G302"/>
    <mergeCell ref="E303:G303"/>
    <mergeCell ref="E304:G304"/>
    <mergeCell ref="E305:G305"/>
    <mergeCell ref="E310:G310"/>
    <mergeCell ref="E238:G238"/>
    <mergeCell ref="E266:G266"/>
    <mergeCell ref="E267:G267"/>
    <mergeCell ref="E278:G278"/>
    <mergeCell ref="E279:G279"/>
    <mergeCell ref="E292:G292"/>
    <mergeCell ref="E373:G373"/>
    <mergeCell ref="E430:G430"/>
    <mergeCell ref="E431:G431"/>
    <mergeCell ref="E432:G432"/>
    <mergeCell ref="E433:G433"/>
    <mergeCell ref="E434:G434"/>
    <mergeCell ref="E311:G311"/>
    <mergeCell ref="E315:G315"/>
    <mergeCell ref="E316:G316"/>
    <mergeCell ref="E321:G321"/>
    <mergeCell ref="E322:G322"/>
    <mergeCell ref="E372:G372"/>
    <mergeCell ref="E441:G441"/>
    <mergeCell ref="E442:G442"/>
    <mergeCell ref="E443:G443"/>
    <mergeCell ref="E444:G444"/>
    <mergeCell ref="E445:G445"/>
    <mergeCell ref="E446:G446"/>
    <mergeCell ref="E435:G435"/>
    <mergeCell ref="E436:G436"/>
    <mergeCell ref="E437:G437"/>
    <mergeCell ref="E438:G438"/>
    <mergeCell ref="E439:G439"/>
    <mergeCell ref="E440:G440"/>
    <mergeCell ref="E488:G488"/>
    <mergeCell ref="E489:G489"/>
    <mergeCell ref="E493:G493"/>
    <mergeCell ref="E494:G494"/>
    <mergeCell ref="E495:G495"/>
    <mergeCell ref="E496:G496"/>
    <mergeCell ref="E447:G447"/>
    <mergeCell ref="E452:G452"/>
    <mergeCell ref="E453:G453"/>
    <mergeCell ref="E472:G472"/>
    <mergeCell ref="E473:G473"/>
    <mergeCell ref="E474:G474"/>
    <mergeCell ref="E533:G533"/>
    <mergeCell ref="E539:G539"/>
    <mergeCell ref="E540:G540"/>
    <mergeCell ref="E541:G541"/>
    <mergeCell ref="E542:G542"/>
    <mergeCell ref="E574:G574"/>
    <mergeCell ref="E500:G500"/>
    <mergeCell ref="E501:G501"/>
    <mergeCell ref="E502:G502"/>
    <mergeCell ref="E504:G504"/>
    <mergeCell ref="E505:G505"/>
    <mergeCell ref="E532:G532"/>
    <mergeCell ref="E595:G595"/>
    <mergeCell ref="E596:G596"/>
    <mergeCell ref="E597:G597"/>
    <mergeCell ref="E605:G605"/>
    <mergeCell ref="E606:G606"/>
    <mergeCell ref="E608:G608"/>
    <mergeCell ref="E575:G575"/>
    <mergeCell ref="E579:G579"/>
    <mergeCell ref="E580:G580"/>
    <mergeCell ref="E585:G585"/>
    <mergeCell ref="E586:G586"/>
    <mergeCell ref="E594:G594"/>
    <mergeCell ref="E618:G618"/>
    <mergeCell ref="E619:G619"/>
    <mergeCell ref="E620:G620"/>
    <mergeCell ref="E621:G621"/>
    <mergeCell ref="E622:G622"/>
    <mergeCell ref="E623:G623"/>
    <mergeCell ref="E609:G609"/>
    <mergeCell ref="E613:G613"/>
    <mergeCell ref="E614:G614"/>
    <mergeCell ref="E615:G615"/>
    <mergeCell ref="E616:G616"/>
    <mergeCell ref="E617:G617"/>
    <mergeCell ref="H632:J632"/>
    <mergeCell ref="E633:G633"/>
    <mergeCell ref="E634:G634"/>
    <mergeCell ref="E624:G624"/>
    <mergeCell ref="E625:G625"/>
    <mergeCell ref="E626:G626"/>
    <mergeCell ref="E627:G627"/>
    <mergeCell ref="E628:G628"/>
    <mergeCell ref="E629:G629"/>
    <mergeCell ref="E635:G635"/>
    <mergeCell ref="E636:G636"/>
    <mergeCell ref="E637:G637"/>
    <mergeCell ref="E638:G638"/>
    <mergeCell ref="E639:G639"/>
    <mergeCell ref="E640:G640"/>
    <mergeCell ref="E630:G630"/>
    <mergeCell ref="E631:G631"/>
    <mergeCell ref="E632:G632"/>
    <mergeCell ref="E647:G647"/>
    <mergeCell ref="E648:G648"/>
    <mergeCell ref="E649:G649"/>
    <mergeCell ref="E650:G650"/>
    <mergeCell ref="E651:G651"/>
    <mergeCell ref="E652:G652"/>
    <mergeCell ref="E641:G641"/>
    <mergeCell ref="E642:G642"/>
    <mergeCell ref="E643:G643"/>
    <mergeCell ref="E644:G644"/>
    <mergeCell ref="E645:G645"/>
    <mergeCell ref="E646:G646"/>
    <mergeCell ref="E659:G659"/>
    <mergeCell ref="E660:G660"/>
    <mergeCell ref="E661:G661"/>
    <mergeCell ref="E662:G662"/>
    <mergeCell ref="E663:G663"/>
    <mergeCell ref="E664:G664"/>
    <mergeCell ref="E653:G653"/>
    <mergeCell ref="E654:G654"/>
    <mergeCell ref="E655:G655"/>
    <mergeCell ref="E656:G656"/>
    <mergeCell ref="E657:G657"/>
    <mergeCell ref="E658:G658"/>
    <mergeCell ref="E671:G671"/>
    <mergeCell ref="E672:G672"/>
    <mergeCell ref="E673:G673"/>
    <mergeCell ref="E674:G674"/>
    <mergeCell ref="E675:G675"/>
    <mergeCell ref="E676:G676"/>
    <mergeCell ref="E665:G665"/>
    <mergeCell ref="E666:G666"/>
    <mergeCell ref="E667:G667"/>
    <mergeCell ref="E668:G668"/>
    <mergeCell ref="E669:G669"/>
    <mergeCell ref="E670:G670"/>
    <mergeCell ref="E683:G683"/>
    <mergeCell ref="E684:G684"/>
    <mergeCell ref="E685:G685"/>
    <mergeCell ref="E686:G686"/>
    <mergeCell ref="E687:G687"/>
    <mergeCell ref="E688:G688"/>
    <mergeCell ref="E677:G677"/>
    <mergeCell ref="E678:G678"/>
    <mergeCell ref="E679:G679"/>
    <mergeCell ref="E680:G680"/>
    <mergeCell ref="E681:G681"/>
    <mergeCell ref="E682:G682"/>
    <mergeCell ref="E695:G695"/>
    <mergeCell ref="E696:G696"/>
    <mergeCell ref="E697:G697"/>
    <mergeCell ref="E698:G698"/>
    <mergeCell ref="E699:G699"/>
    <mergeCell ref="E700:G700"/>
    <mergeCell ref="E689:G689"/>
    <mergeCell ref="E690:G690"/>
    <mergeCell ref="E691:G691"/>
    <mergeCell ref="E692:G692"/>
    <mergeCell ref="E693:G693"/>
    <mergeCell ref="E694:G694"/>
    <mergeCell ref="E707:G707"/>
    <mergeCell ref="E708:G708"/>
    <mergeCell ref="E709:G709"/>
    <mergeCell ref="E710:G710"/>
    <mergeCell ref="E711:G711"/>
    <mergeCell ref="E712:G712"/>
    <mergeCell ref="E701:G701"/>
    <mergeCell ref="E702:G702"/>
    <mergeCell ref="E703:G703"/>
    <mergeCell ref="E704:G704"/>
    <mergeCell ref="E705:G705"/>
    <mergeCell ref="E706:G706"/>
    <mergeCell ref="E719:G719"/>
    <mergeCell ref="E720:G720"/>
    <mergeCell ref="E721:G721"/>
    <mergeCell ref="E722:G722"/>
    <mergeCell ref="E723:G723"/>
    <mergeCell ref="E724:G724"/>
    <mergeCell ref="E713:G713"/>
    <mergeCell ref="E714:G714"/>
    <mergeCell ref="E715:G715"/>
    <mergeCell ref="E716:G716"/>
    <mergeCell ref="E717:G717"/>
    <mergeCell ref="E718:G718"/>
    <mergeCell ref="E731:G731"/>
    <mergeCell ref="E732:G732"/>
    <mergeCell ref="E733:G733"/>
    <mergeCell ref="E734:G734"/>
    <mergeCell ref="E735:G735"/>
    <mergeCell ref="E736:G736"/>
    <mergeCell ref="E725:G725"/>
    <mergeCell ref="E726:G726"/>
    <mergeCell ref="E727:G727"/>
    <mergeCell ref="E728:G728"/>
    <mergeCell ref="E729:G729"/>
    <mergeCell ref="E730:G730"/>
    <mergeCell ref="E743:G743"/>
    <mergeCell ref="E744:G744"/>
    <mergeCell ref="E745:G745"/>
    <mergeCell ref="E746:G746"/>
    <mergeCell ref="E747:G747"/>
    <mergeCell ref="E748:G748"/>
    <mergeCell ref="E737:G737"/>
    <mergeCell ref="E738:G738"/>
    <mergeCell ref="E739:G739"/>
    <mergeCell ref="E740:G740"/>
    <mergeCell ref="E741:G741"/>
    <mergeCell ref="E742:G742"/>
    <mergeCell ref="E755:G755"/>
    <mergeCell ref="E756:G756"/>
    <mergeCell ref="E757:G757"/>
    <mergeCell ref="E758:G758"/>
    <mergeCell ref="E759:G759"/>
    <mergeCell ref="E760:G760"/>
    <mergeCell ref="E749:G749"/>
    <mergeCell ref="E750:G750"/>
    <mergeCell ref="E751:G751"/>
    <mergeCell ref="E752:G752"/>
    <mergeCell ref="E753:G753"/>
    <mergeCell ref="E754:G754"/>
    <mergeCell ref="E767:G767"/>
    <mergeCell ref="E768:G768"/>
    <mergeCell ref="E769:G769"/>
    <mergeCell ref="E770:G770"/>
    <mergeCell ref="E771:G771"/>
    <mergeCell ref="E772:G772"/>
    <mergeCell ref="E761:G761"/>
    <mergeCell ref="E762:G762"/>
    <mergeCell ref="E763:G763"/>
    <mergeCell ref="E764:G764"/>
    <mergeCell ref="E765:G765"/>
    <mergeCell ref="E766:G766"/>
    <mergeCell ref="E779:G779"/>
    <mergeCell ref="E780:G780"/>
    <mergeCell ref="E781:G781"/>
    <mergeCell ref="E787:G787"/>
    <mergeCell ref="E788:G788"/>
    <mergeCell ref="E789:G789"/>
    <mergeCell ref="E773:G773"/>
    <mergeCell ref="E774:G774"/>
    <mergeCell ref="E775:G775"/>
    <mergeCell ref="E776:G776"/>
    <mergeCell ref="E777:G777"/>
    <mergeCell ref="E778:G778"/>
    <mergeCell ref="E809:G809"/>
    <mergeCell ref="E810:G810"/>
    <mergeCell ref="E811:G811"/>
    <mergeCell ref="E812:G812"/>
    <mergeCell ref="E813:G813"/>
    <mergeCell ref="E814:G814"/>
    <mergeCell ref="E790:G790"/>
    <mergeCell ref="E796:G796"/>
    <mergeCell ref="E797:G797"/>
    <mergeCell ref="E803:G803"/>
    <mergeCell ref="E804:G804"/>
    <mergeCell ref="E808:G808"/>
    <mergeCell ref="E821:G821"/>
    <mergeCell ref="E822:G822"/>
    <mergeCell ref="E823:G823"/>
    <mergeCell ref="E825:G825"/>
    <mergeCell ref="E826:G826"/>
    <mergeCell ref="E827:G827"/>
    <mergeCell ref="E815:G815"/>
    <mergeCell ref="E816:G816"/>
    <mergeCell ref="E817:G817"/>
    <mergeCell ref="E818:G818"/>
    <mergeCell ref="E819:G819"/>
    <mergeCell ref="E820:G820"/>
    <mergeCell ref="E834:G834"/>
    <mergeCell ref="E835:G835"/>
    <mergeCell ref="E836:G836"/>
    <mergeCell ref="E837:G837"/>
    <mergeCell ref="E838:G838"/>
    <mergeCell ref="E839:G839"/>
    <mergeCell ref="E828:G828"/>
    <mergeCell ref="E829:G829"/>
    <mergeCell ref="E830:G830"/>
    <mergeCell ref="E831:G831"/>
    <mergeCell ref="E832:G832"/>
    <mergeCell ref="E833:G833"/>
    <mergeCell ref="E846:G846"/>
    <mergeCell ref="E847:G847"/>
    <mergeCell ref="E848:G848"/>
    <mergeCell ref="E849:G849"/>
    <mergeCell ref="E850:G850"/>
    <mergeCell ref="E851:G851"/>
    <mergeCell ref="E840:G840"/>
    <mergeCell ref="E841:G841"/>
    <mergeCell ref="E842:G842"/>
    <mergeCell ref="E843:G843"/>
    <mergeCell ref="E844:G844"/>
    <mergeCell ref="E845:G845"/>
    <mergeCell ref="E858:G858"/>
    <mergeCell ref="E859:G859"/>
    <mergeCell ref="E860:G860"/>
    <mergeCell ref="E861:G861"/>
    <mergeCell ref="E862:G862"/>
    <mergeCell ref="E863:G863"/>
    <mergeCell ref="E852:G852"/>
    <mergeCell ref="E853:G853"/>
    <mergeCell ref="E854:G854"/>
    <mergeCell ref="E855:G855"/>
    <mergeCell ref="E856:G856"/>
    <mergeCell ref="E857:G857"/>
    <mergeCell ref="E870:G870"/>
    <mergeCell ref="E871:G871"/>
    <mergeCell ref="E872:G872"/>
    <mergeCell ref="E873:G873"/>
    <mergeCell ref="E874:G874"/>
    <mergeCell ref="E875:G875"/>
    <mergeCell ref="E864:G864"/>
    <mergeCell ref="E865:G865"/>
    <mergeCell ref="E866:G866"/>
    <mergeCell ref="E867:G867"/>
    <mergeCell ref="E868:G868"/>
    <mergeCell ref="E869:G869"/>
    <mergeCell ref="E882:G882"/>
    <mergeCell ref="E883:G883"/>
    <mergeCell ref="E885:G885"/>
    <mergeCell ref="E887:G887"/>
    <mergeCell ref="E888:G888"/>
    <mergeCell ref="E889:G889"/>
    <mergeCell ref="E876:G876"/>
    <mergeCell ref="E877:G877"/>
    <mergeCell ref="E878:G878"/>
    <mergeCell ref="E879:G879"/>
    <mergeCell ref="E880:G880"/>
    <mergeCell ref="E881:G881"/>
    <mergeCell ref="E896:G896"/>
    <mergeCell ref="E897:G897"/>
    <mergeCell ref="E898:G898"/>
    <mergeCell ref="E899:G899"/>
    <mergeCell ref="E900:G900"/>
    <mergeCell ref="E901:G901"/>
    <mergeCell ref="E890:G890"/>
    <mergeCell ref="E891:G891"/>
    <mergeCell ref="E892:G892"/>
    <mergeCell ref="E893:G893"/>
    <mergeCell ref="E894:G894"/>
    <mergeCell ref="E895:G895"/>
    <mergeCell ref="E908:G908"/>
    <mergeCell ref="E909:G909"/>
    <mergeCell ref="E910:G910"/>
    <mergeCell ref="E911:G911"/>
    <mergeCell ref="E912:G912"/>
    <mergeCell ref="E913:G913"/>
    <mergeCell ref="E902:G902"/>
    <mergeCell ref="E903:G903"/>
    <mergeCell ref="E904:G904"/>
    <mergeCell ref="E905:G905"/>
    <mergeCell ref="E906:G906"/>
    <mergeCell ref="E907:G907"/>
    <mergeCell ref="E921:G921"/>
    <mergeCell ref="E922:G922"/>
    <mergeCell ref="E923:G923"/>
    <mergeCell ref="E924:G924"/>
    <mergeCell ref="E925:G925"/>
    <mergeCell ref="E926:G926"/>
    <mergeCell ref="E914:G914"/>
    <mergeCell ref="E915:G915"/>
    <mergeCell ref="E916:G916"/>
    <mergeCell ref="E917:G917"/>
    <mergeCell ref="E918:G918"/>
    <mergeCell ref="E920:G920"/>
    <mergeCell ref="E933:G933"/>
    <mergeCell ref="E934:G934"/>
    <mergeCell ref="E935:G935"/>
    <mergeCell ref="E937:G937"/>
    <mergeCell ref="E938:G938"/>
    <mergeCell ref="E939:G939"/>
    <mergeCell ref="E927:G927"/>
    <mergeCell ref="E928:G928"/>
    <mergeCell ref="E929:G929"/>
    <mergeCell ref="E930:G930"/>
    <mergeCell ref="E931:G931"/>
    <mergeCell ref="E932:G932"/>
    <mergeCell ref="E947:G947"/>
    <mergeCell ref="E948:G948"/>
    <mergeCell ref="E963:G963"/>
    <mergeCell ref="E964:G964"/>
    <mergeCell ref="E967:G967"/>
    <mergeCell ref="E968:G968"/>
    <mergeCell ref="E940:G940"/>
    <mergeCell ref="E941:G941"/>
    <mergeCell ref="E943:G943"/>
    <mergeCell ref="E944:G944"/>
    <mergeCell ref="E945:G945"/>
    <mergeCell ref="E946:G946"/>
    <mergeCell ref="E1003:G1003"/>
    <mergeCell ref="E1004:G1004"/>
    <mergeCell ref="E1005:G1005"/>
    <mergeCell ref="E1006:G1006"/>
    <mergeCell ref="E1011:G1011"/>
    <mergeCell ref="E1012:G1012"/>
    <mergeCell ref="E971:G971"/>
    <mergeCell ref="E972:G972"/>
    <mergeCell ref="E973:G973"/>
    <mergeCell ref="E974:G974"/>
    <mergeCell ref="E984:G984"/>
    <mergeCell ref="E985:G985"/>
    <mergeCell ref="E1019:G1019"/>
    <mergeCell ref="E1020:G1020"/>
    <mergeCell ref="E1032:G1032"/>
    <mergeCell ref="E1033:G1033"/>
    <mergeCell ref="E1034:G1034"/>
    <mergeCell ref="E1035:G1035"/>
    <mergeCell ref="E1013:G1013"/>
    <mergeCell ref="E1014:G1014"/>
    <mergeCell ref="E1015:G1015"/>
    <mergeCell ref="E1016:G1016"/>
    <mergeCell ref="E1017:G1017"/>
    <mergeCell ref="E1018:G1018"/>
    <mergeCell ref="E1045:G1045"/>
    <mergeCell ref="E1046:G1046"/>
    <mergeCell ref="E1047:G1047"/>
    <mergeCell ref="E1048:G1048"/>
    <mergeCell ref="E1049:G1049"/>
    <mergeCell ref="E1050:G1050"/>
    <mergeCell ref="E1036:G1036"/>
    <mergeCell ref="E1037:G1037"/>
    <mergeCell ref="E1038:G1038"/>
    <mergeCell ref="E1039:G1039"/>
    <mergeCell ref="E1043:G1043"/>
    <mergeCell ref="E1044:G1044"/>
    <mergeCell ref="E1074:G1074"/>
    <mergeCell ref="E1075:G1075"/>
    <mergeCell ref="E1076:G1076"/>
    <mergeCell ref="E1077:G1077"/>
    <mergeCell ref="E1078:G1078"/>
    <mergeCell ref="E1079:G1079"/>
    <mergeCell ref="E1051:G1051"/>
    <mergeCell ref="E1052:G1052"/>
    <mergeCell ref="E1067:G1067"/>
    <mergeCell ref="E1071:G1071"/>
    <mergeCell ref="E1072:G1072"/>
    <mergeCell ref="E1073:G1073"/>
    <mergeCell ref="E1100:G1100"/>
    <mergeCell ref="E1120:G1120"/>
    <mergeCell ref="E1121:G1121"/>
    <mergeCell ref="E1122:G1122"/>
    <mergeCell ref="E1123:G1123"/>
    <mergeCell ref="E1124:G1124"/>
    <mergeCell ref="E1080:G1080"/>
    <mergeCell ref="E1081:G1081"/>
    <mergeCell ref="E1082:G1082"/>
    <mergeCell ref="E1092:G1092"/>
    <mergeCell ref="E1093:G1093"/>
    <mergeCell ref="E1099:G1099"/>
    <mergeCell ref="E1131:G1131"/>
    <mergeCell ref="E1132:G1132"/>
    <mergeCell ref="E1133:G1133"/>
    <mergeCell ref="E1134:G1134"/>
    <mergeCell ref="E1136:G1136"/>
    <mergeCell ref="E1137:G1137"/>
    <mergeCell ref="E1125:G1125"/>
    <mergeCell ref="E1126:G1126"/>
    <mergeCell ref="E1127:G1127"/>
    <mergeCell ref="E1128:G1128"/>
    <mergeCell ref="E1129:G1129"/>
    <mergeCell ref="E1130:G1130"/>
    <mergeCell ref="E1145:G1145"/>
    <mergeCell ref="E1146:G1146"/>
    <mergeCell ref="E1147:G1147"/>
    <mergeCell ref="E1148:G1148"/>
    <mergeCell ref="E1149:G1149"/>
    <mergeCell ref="E1150:G1150"/>
    <mergeCell ref="E1138:G1138"/>
    <mergeCell ref="E1140:G1140"/>
    <mergeCell ref="E1141:G1141"/>
    <mergeCell ref="E1142:G1142"/>
    <mergeCell ref="E1143:G1143"/>
    <mergeCell ref="E1144:G1144"/>
    <mergeCell ref="E1157:G1157"/>
    <mergeCell ref="E1158:G1158"/>
    <mergeCell ref="E1159:G1159"/>
    <mergeCell ref="E1160:G1160"/>
    <mergeCell ref="E1161:G1161"/>
    <mergeCell ref="E1162:G1162"/>
    <mergeCell ref="E1151:G1151"/>
    <mergeCell ref="E1152:G1152"/>
    <mergeCell ref="E1153:G1153"/>
    <mergeCell ref="E1154:G1154"/>
    <mergeCell ref="E1155:G1155"/>
    <mergeCell ref="E1156:G1156"/>
    <mergeCell ref="E1169:G1169"/>
    <mergeCell ref="E1170:G1170"/>
    <mergeCell ref="E1171:G1171"/>
    <mergeCell ref="E1172:G1172"/>
    <mergeCell ref="E1173:G1173"/>
    <mergeCell ref="E1174:G1174"/>
    <mergeCell ref="E1163:G1163"/>
    <mergeCell ref="E1164:G1164"/>
    <mergeCell ref="E1165:G1165"/>
    <mergeCell ref="E1166:G1166"/>
    <mergeCell ref="E1167:G1167"/>
    <mergeCell ref="E1168:G1168"/>
    <mergeCell ref="E1181:G1181"/>
    <mergeCell ref="E1182:G1182"/>
    <mergeCell ref="E1183:G1183"/>
    <mergeCell ref="E1184:G1184"/>
    <mergeCell ref="E1185:G1185"/>
    <mergeCell ref="E1186:G1186"/>
    <mergeCell ref="E1175:G1175"/>
    <mergeCell ref="E1176:G1176"/>
    <mergeCell ref="E1177:G1177"/>
    <mergeCell ref="E1178:G1178"/>
    <mergeCell ref="E1179:G1179"/>
    <mergeCell ref="E1180:G1180"/>
    <mergeCell ref="E1193:G1193"/>
    <mergeCell ref="E1194:G1194"/>
    <mergeCell ref="E1195:G1195"/>
    <mergeCell ref="E1196:G1196"/>
    <mergeCell ref="E1197:G1197"/>
    <mergeCell ref="E1198:G1198"/>
    <mergeCell ref="E1187:G1187"/>
    <mergeCell ref="E1188:G1188"/>
    <mergeCell ref="E1189:G1189"/>
    <mergeCell ref="E1190:G1190"/>
    <mergeCell ref="E1191:G1191"/>
    <mergeCell ref="E1192:G1192"/>
    <mergeCell ref="E1205:G1205"/>
    <mergeCell ref="E1206:G1206"/>
    <mergeCell ref="E1207:G1207"/>
    <mergeCell ref="E1208:G1208"/>
    <mergeCell ref="E1209:G1209"/>
    <mergeCell ref="E1210:G1210"/>
    <mergeCell ref="E1199:G1199"/>
    <mergeCell ref="E1200:G1200"/>
    <mergeCell ref="E1201:G1201"/>
    <mergeCell ref="E1202:G1202"/>
    <mergeCell ref="E1203:G1203"/>
    <mergeCell ref="E1204:G1204"/>
    <mergeCell ref="E1217:G1217"/>
    <mergeCell ref="E1219:G1219"/>
    <mergeCell ref="E1220:G1220"/>
    <mergeCell ref="E1221:G1221"/>
    <mergeCell ref="E1222:G1222"/>
    <mergeCell ref="E1223:G1223"/>
    <mergeCell ref="E1211:G1211"/>
    <mergeCell ref="E1212:G1212"/>
    <mergeCell ref="E1213:G1213"/>
    <mergeCell ref="E1214:G1214"/>
    <mergeCell ref="E1215:G1215"/>
    <mergeCell ref="E1216:G1216"/>
    <mergeCell ref="E1231:G1231"/>
    <mergeCell ref="E1232:G1232"/>
    <mergeCell ref="E1233:G1233"/>
    <mergeCell ref="E1234:G1234"/>
    <mergeCell ref="E1235:G1235"/>
    <mergeCell ref="E1236:G1236"/>
    <mergeCell ref="E1224:G1224"/>
    <mergeCell ref="E1225:G1225"/>
    <mergeCell ref="E1226:G1226"/>
    <mergeCell ref="E1227:G1227"/>
    <mergeCell ref="E1228:G1228"/>
    <mergeCell ref="E1229:G1229"/>
    <mergeCell ref="E1243:G1243"/>
    <mergeCell ref="E1244:G1244"/>
    <mergeCell ref="E1245:G1245"/>
    <mergeCell ref="E1246:G1246"/>
    <mergeCell ref="E1247:G1247"/>
    <mergeCell ref="E1249:G1249"/>
    <mergeCell ref="E1237:G1237"/>
    <mergeCell ref="E1238:G1238"/>
    <mergeCell ref="E1239:G1239"/>
    <mergeCell ref="E1240:G1240"/>
    <mergeCell ref="E1241:G1241"/>
    <mergeCell ref="E1242:G1242"/>
    <mergeCell ref="E1256:G1256"/>
    <mergeCell ref="E1257:G1257"/>
    <mergeCell ref="E1258:G1258"/>
    <mergeCell ref="E1259:G1259"/>
    <mergeCell ref="E1260:G1260"/>
    <mergeCell ref="E1261:G1261"/>
    <mergeCell ref="E1250:G1250"/>
    <mergeCell ref="E1251:G1251"/>
    <mergeCell ref="E1252:G1252"/>
    <mergeCell ref="E1253:G1253"/>
    <mergeCell ref="E1254:G1254"/>
    <mergeCell ref="E1255:G1255"/>
    <mergeCell ref="E1269:G1269"/>
    <mergeCell ref="E1270:G1270"/>
    <mergeCell ref="E1271:G1271"/>
    <mergeCell ref="E1272:G1272"/>
    <mergeCell ref="E1273:G1273"/>
    <mergeCell ref="E1274:G1274"/>
    <mergeCell ref="E1262:G1262"/>
    <mergeCell ref="E1263:G1263"/>
    <mergeCell ref="E1264:G1264"/>
    <mergeCell ref="E1265:G1265"/>
    <mergeCell ref="E1267:G1267"/>
    <mergeCell ref="E1268:G1268"/>
    <mergeCell ref="E1283:G1283"/>
    <mergeCell ref="E1284:G1284"/>
    <mergeCell ref="E1285:G1285"/>
    <mergeCell ref="E1286:G1286"/>
    <mergeCell ref="E1287:G1287"/>
    <mergeCell ref="E1288:G1288"/>
    <mergeCell ref="E1275:G1275"/>
    <mergeCell ref="E1276:G1276"/>
    <mergeCell ref="E1277:G1277"/>
    <mergeCell ref="E1279:G1279"/>
    <mergeCell ref="E1280:G1280"/>
    <mergeCell ref="E1281:G1281"/>
    <mergeCell ref="E1295:G1295"/>
    <mergeCell ref="E1296:G1296"/>
    <mergeCell ref="E1297:G1297"/>
    <mergeCell ref="E1298:G1298"/>
    <mergeCell ref="E1299:G1299"/>
    <mergeCell ref="E1300:G1300"/>
    <mergeCell ref="E1289:G1289"/>
    <mergeCell ref="E1290:G1290"/>
    <mergeCell ref="E1291:G1291"/>
    <mergeCell ref="E1292:G1292"/>
    <mergeCell ref="E1293:G1293"/>
    <mergeCell ref="E1294:G1294"/>
    <mergeCell ref="E1308:G1308"/>
    <mergeCell ref="E1309:G1309"/>
    <mergeCell ref="E1311:G1311"/>
    <mergeCell ref="E1312:G1312"/>
    <mergeCell ref="E1313:G1313"/>
    <mergeCell ref="E1314:G1314"/>
    <mergeCell ref="E1301:G1301"/>
    <mergeCell ref="E1302:G1302"/>
    <mergeCell ref="E1304:G1304"/>
    <mergeCell ref="E1305:G1305"/>
    <mergeCell ref="E1306:G1306"/>
    <mergeCell ref="E1307:G1307"/>
    <mergeCell ref="E1322:G1322"/>
    <mergeCell ref="E1323:G1323"/>
    <mergeCell ref="E1324:G1324"/>
    <mergeCell ref="E1325:G1325"/>
    <mergeCell ref="E1326:G1326"/>
    <mergeCell ref="E1327:G1327"/>
    <mergeCell ref="E1316:G1316"/>
    <mergeCell ref="E1317:G1317"/>
    <mergeCell ref="E1318:G1318"/>
    <mergeCell ref="E1319:G1319"/>
    <mergeCell ref="E1320:G1320"/>
    <mergeCell ref="E1321:G1321"/>
    <mergeCell ref="E1334:G1334"/>
    <mergeCell ref="E1335:G1335"/>
    <mergeCell ref="E1336:G1336"/>
    <mergeCell ref="E1337:G1337"/>
    <mergeCell ref="E1338:G1338"/>
    <mergeCell ref="E1339:G1339"/>
    <mergeCell ref="E1328:G1328"/>
    <mergeCell ref="E1329:G1329"/>
    <mergeCell ref="E1330:G1330"/>
    <mergeCell ref="E1331:G1331"/>
    <mergeCell ref="E1332:G1332"/>
    <mergeCell ref="E1333:G1333"/>
    <mergeCell ref="E1346:G1346"/>
    <mergeCell ref="E1347:G1347"/>
    <mergeCell ref="E1348:G1348"/>
    <mergeCell ref="E1349:G1349"/>
    <mergeCell ref="E1350:G1350"/>
    <mergeCell ref="E1351:G1351"/>
    <mergeCell ref="E1340:G1340"/>
    <mergeCell ref="E1341:G1341"/>
    <mergeCell ref="E1342:G1342"/>
    <mergeCell ref="E1343:G1343"/>
    <mergeCell ref="E1344:G1344"/>
    <mergeCell ref="E1345:G1345"/>
    <mergeCell ref="E1359:G1359"/>
    <mergeCell ref="E1360:G1360"/>
    <mergeCell ref="E1361:G1361"/>
    <mergeCell ref="E1362:G1362"/>
    <mergeCell ref="E1365:G1365"/>
    <mergeCell ref="E1366:G1366"/>
    <mergeCell ref="E1352:G1352"/>
    <mergeCell ref="E1353:G1353"/>
    <mergeCell ref="E1354:G1354"/>
    <mergeCell ref="E1355:G1355"/>
    <mergeCell ref="E1356:G1356"/>
    <mergeCell ref="E1357:G1357"/>
  </mergeCells>
  <printOptions horizontalCentered="1"/>
  <pageMargins left="0.74803149606299213" right="0.74803149606299213" top="0.98425196850393704" bottom="0.98425196850393704" header="0" footer="0"/>
  <pageSetup scale="7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determinaciones</vt:lpstr>
      <vt:lpstr>anteproyecto 2018</vt:lpstr>
      <vt:lpstr>anteproyecto 2018 (2)</vt:lpstr>
      <vt:lpstr>anteproyecto 2018 (3)</vt:lpstr>
      <vt:lpstr>por capítulo</vt:lpstr>
      <vt:lpstr>finiquitos 2018</vt:lpstr>
      <vt:lpstr>COG</vt:lpstr>
      <vt:lpstr>'anteproyecto 2018'!Área_de_impresión</vt:lpstr>
      <vt:lpstr>'anteproyecto 2018 (2)'!Área_de_impresión</vt:lpstr>
      <vt:lpstr>'anteproyecto 2018 (3)'!Área_de_impresión</vt:lpstr>
      <vt:lpstr>COG!Área_de_impresión</vt:lpstr>
      <vt:lpstr>determinaciones!Área_de_impresión</vt:lpstr>
      <vt:lpstr>'por capítulo'!Área_de_impresión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cp:lastModifiedBy>
  <cp:lastPrinted>2017-09-06T14:59:48Z</cp:lastPrinted>
  <dcterms:created xsi:type="dcterms:W3CDTF">2015-09-04T17:27:18Z</dcterms:created>
  <dcterms:modified xsi:type="dcterms:W3CDTF">2018-01-31T15:43:20Z</dcterms:modified>
</cp:coreProperties>
</file>